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376" windowHeight="7512" activeTab="2"/>
  </bookViews>
  <sheets>
    <sheet name="ΠΙΝ.7-11" sheetId="16" r:id="rId1"/>
    <sheet name="ΠΙΝ. 17" sheetId="12" r:id="rId2"/>
    <sheet name="ΠΙΝ. 18α" sheetId="2" r:id="rId3"/>
    <sheet name="ΠΙΝ. 18γ" sheetId="3" r:id="rId4"/>
    <sheet name="Κλείδες " sheetId="15" r:id="rId5"/>
    <sheet name="ΣΕΝΑΡΙΑ ΕΠ ΜΔΤ" sheetId="17" r:id="rId6"/>
    <sheet name="Φύλλο2" sheetId="14" r:id="rId7"/>
  </sheets>
  <externalReferences>
    <externalReference r:id="rId8"/>
  </externalReferences>
  <definedNames>
    <definedName name="_xlnm._FilterDatabase" localSheetId="2" hidden="1">'ΠΙΝ. 18α'!$A$3:$AC$38</definedName>
    <definedName name="_xlnm._FilterDatabase" localSheetId="0" hidden="1">'ΠΙΝ.7-11'!$A$2:$K$55</definedName>
    <definedName name="_xlnm._FilterDatabase" localSheetId="5" hidden="1">'ΣΕΝΑΡΙΑ ΕΠ ΜΔΤ'!$A$1:$V$33</definedName>
    <definedName name="_ftn3" localSheetId="2">'ΠΙΝ. 18α'!$A$43</definedName>
    <definedName name="_ftn4" localSheetId="2">'ΠΙΝ. 18α'!$A$44</definedName>
    <definedName name="_ftn5" localSheetId="2">'ΠΙΝ. 18α'!$A$45</definedName>
    <definedName name="_ftn6" localSheetId="2">'ΠΙΝ. 18α'!$A$46</definedName>
    <definedName name="_ftn7" localSheetId="2">'ΠΙΝ. 18α'!$A$47</definedName>
    <definedName name="_ftn8" localSheetId="2">'ΠΙΝ. 18α'!$A$48</definedName>
    <definedName name="_ftnref3" localSheetId="2">'ΠΙΝ. 18α'!#REF!</definedName>
    <definedName name="_ftnref4" localSheetId="2">'ΠΙΝ. 18α'!$B$34</definedName>
    <definedName name="_ftnref5" localSheetId="2">'ΠΙΝ. 18α'!$E$34</definedName>
    <definedName name="_ftnref6" localSheetId="2">'ΠΙΝ. 18α'!$B$35</definedName>
    <definedName name="_ftnref7" localSheetId="2">'ΠΙΝ. 18α'!$B$36</definedName>
    <definedName name="_ftnref8" localSheetId="2">'ΠΙΝ. 18α'!#REF!</definedName>
    <definedName name="_xlnm.Print_Area" localSheetId="2">'ΠΙΝ. 18α'!$A$2:$AC$38</definedName>
    <definedName name="_xlnm.Print_Titles" localSheetId="2">'ΠΙΝ. 18α'!$2:$3</definedName>
    <definedName name="_xlnm.Print_Titles" localSheetId="3">'ΠΙΝ. 18γ'!$2:$2</definedName>
    <definedName name="_xlnm.Print_Titles" localSheetId="5">'ΣΕΝΑΡΙΑ ΕΠ ΜΔΤ'!$1:$1</definedName>
  </definedNames>
  <calcPr calcId="145621"/>
</workbook>
</file>

<file path=xl/calcChain.xml><?xml version="1.0" encoding="utf-8"?>
<calcChain xmlns="http://schemas.openxmlformats.org/spreadsheetml/2006/main">
  <c r="AH31" i="17" l="1"/>
  <c r="AH30" i="17"/>
  <c r="AH29" i="17"/>
  <c r="AH28" i="17"/>
  <c r="AH27" i="17"/>
  <c r="AH25" i="17"/>
  <c r="AH24" i="17"/>
  <c r="AH23" i="17"/>
  <c r="AH22" i="17"/>
  <c r="AH21" i="17"/>
  <c r="AH19" i="17"/>
  <c r="AH18" i="17"/>
  <c r="AH17" i="17"/>
  <c r="AH16" i="17"/>
  <c r="AH15" i="17"/>
  <c r="AH13" i="17"/>
  <c r="AH12" i="17"/>
  <c r="AH11" i="17"/>
  <c r="AH10" i="17"/>
  <c r="AH9" i="17"/>
  <c r="AH7" i="17"/>
  <c r="AH6" i="17"/>
  <c r="AH5" i="17"/>
  <c r="AH4" i="17"/>
  <c r="AH3" i="17"/>
  <c r="AF31" i="17"/>
  <c r="AF30" i="17"/>
  <c r="AF29" i="17"/>
  <c r="AF28" i="17"/>
  <c r="AF27" i="17"/>
  <c r="AF25" i="17"/>
  <c r="AF24" i="17"/>
  <c r="AF23" i="17"/>
  <c r="AF22" i="17"/>
  <c r="AF21" i="17"/>
  <c r="AF19" i="17"/>
  <c r="AF18" i="17"/>
  <c r="AF17" i="17"/>
  <c r="AF16" i="17"/>
  <c r="AF15" i="17"/>
  <c r="AF13" i="17"/>
  <c r="AF12" i="17"/>
  <c r="AF11" i="17"/>
  <c r="AF10" i="17"/>
  <c r="AF9" i="17"/>
  <c r="AF7" i="17"/>
  <c r="AF6" i="17"/>
  <c r="AF5" i="17"/>
  <c r="AF4" i="17"/>
  <c r="AF3" i="17"/>
  <c r="AE31" i="17"/>
  <c r="AE30" i="17"/>
  <c r="AE29" i="17"/>
  <c r="AE28" i="17"/>
  <c r="AE27" i="17"/>
  <c r="AE25" i="17"/>
  <c r="AE24" i="17"/>
  <c r="AE23" i="17"/>
  <c r="AE22" i="17"/>
  <c r="AE21" i="17"/>
  <c r="AE19" i="17"/>
  <c r="AE18" i="17"/>
  <c r="AE17" i="17"/>
  <c r="AE16" i="17"/>
  <c r="AE15" i="17"/>
  <c r="AE13" i="17"/>
  <c r="AE12" i="17"/>
  <c r="AE11" i="17"/>
  <c r="AE10" i="17"/>
  <c r="AE9" i="17"/>
  <c r="AE7" i="17"/>
  <c r="AE6" i="17"/>
  <c r="AE5" i="17"/>
  <c r="AE4" i="17"/>
  <c r="AE3" i="17"/>
  <c r="K4" i="16" l="1"/>
  <c r="K5" i="16"/>
  <c r="K6" i="16"/>
  <c r="K7" i="16"/>
  <c r="K8" i="16"/>
  <c r="K9" i="16"/>
  <c r="K10" i="16"/>
  <c r="K11" i="16"/>
  <c r="K12" i="16"/>
  <c r="K13" i="16"/>
  <c r="K14" i="16"/>
  <c r="K15" i="16"/>
  <c r="K16" i="16"/>
  <c r="K17" i="16"/>
  <c r="K3" i="16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3" i="3"/>
  <c r="AO11" i="12"/>
  <c r="AN11" i="12"/>
  <c r="AM11" i="12"/>
  <c r="AL11" i="12"/>
  <c r="AK11" i="12"/>
  <c r="AJ11" i="12"/>
  <c r="AO7" i="12"/>
  <c r="AN7" i="12"/>
  <c r="AM7" i="12"/>
  <c r="AL7" i="12"/>
  <c r="AK7" i="12"/>
  <c r="AJ7" i="12"/>
  <c r="AH8" i="1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5" i="2"/>
  <c r="P31" i="17"/>
  <c r="P30" i="17"/>
  <c r="P29" i="17"/>
  <c r="P28" i="17"/>
  <c r="P27" i="17"/>
  <c r="P24" i="17"/>
  <c r="P22" i="17"/>
  <c r="P18" i="17"/>
  <c r="P16" i="17"/>
  <c r="P13" i="17"/>
  <c r="P12" i="17"/>
  <c r="P11" i="17"/>
  <c r="P10" i="17"/>
  <c r="P9" i="17"/>
  <c r="P4" i="17"/>
  <c r="P6" i="17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S6" i="2"/>
  <c r="S7" i="2"/>
  <c r="S8" i="2"/>
  <c r="S9" i="2"/>
  <c r="S20" i="2"/>
  <c r="S21" i="2"/>
  <c r="S22" i="2"/>
  <c r="S23" i="2"/>
  <c r="S24" i="2"/>
  <c r="X31" i="2" l="1"/>
  <c r="X36" i="2"/>
  <c r="X32" i="2"/>
  <c r="X35" i="2"/>
  <c r="X34" i="2"/>
  <c r="X30" i="2"/>
  <c r="H29" i="15"/>
  <c r="I29" i="15"/>
  <c r="H30" i="15"/>
  <c r="I30" i="15"/>
  <c r="H31" i="15"/>
  <c r="I31" i="15"/>
  <c r="H32" i="15"/>
  <c r="I32" i="15"/>
  <c r="I28" i="15"/>
  <c r="H28" i="15"/>
  <c r="H23" i="15"/>
  <c r="I23" i="15"/>
  <c r="H24" i="15"/>
  <c r="I24" i="15"/>
  <c r="H25" i="15"/>
  <c r="I25" i="15"/>
  <c r="H26" i="15"/>
  <c r="I26" i="15"/>
  <c r="I22" i="15"/>
  <c r="H22" i="15"/>
  <c r="H17" i="15"/>
  <c r="I17" i="15"/>
  <c r="H18" i="15"/>
  <c r="I18" i="15"/>
  <c r="H19" i="15"/>
  <c r="I19" i="15"/>
  <c r="H20" i="15"/>
  <c r="I20" i="15"/>
  <c r="I16" i="15"/>
  <c r="H16" i="15"/>
  <c r="H11" i="15"/>
  <c r="I11" i="15"/>
  <c r="H12" i="15"/>
  <c r="I12" i="15"/>
  <c r="H13" i="15"/>
  <c r="I13" i="15"/>
  <c r="H14" i="15"/>
  <c r="I14" i="15"/>
  <c r="I10" i="15"/>
  <c r="H10" i="15"/>
  <c r="I5" i="15"/>
  <c r="H5" i="15"/>
  <c r="H6" i="15"/>
  <c r="I6" i="15"/>
  <c r="H7" i="15"/>
  <c r="I7" i="15"/>
  <c r="H8" i="15"/>
  <c r="I8" i="15"/>
  <c r="I4" i="15"/>
  <c r="H4" i="15"/>
  <c r="AU11" i="12"/>
  <c r="AW11" i="12"/>
  <c r="AV11" i="12"/>
  <c r="AT11" i="12"/>
  <c r="AS11" i="12"/>
  <c r="AR11" i="12"/>
  <c r="AQ11" i="12"/>
  <c r="AP11" i="12"/>
  <c r="AW7" i="12"/>
  <c r="AV7" i="12"/>
  <c r="AU7" i="12"/>
  <c r="AT7" i="12"/>
  <c r="AS7" i="12"/>
  <c r="AR7" i="12"/>
  <c r="AQ7" i="12"/>
  <c r="AP7" i="12"/>
  <c r="AH36" i="2"/>
  <c r="AH35" i="2"/>
  <c r="AH34" i="2"/>
  <c r="AH32" i="2"/>
  <c r="AH31" i="2"/>
  <c r="AH30" i="2"/>
  <c r="AD36" i="2"/>
  <c r="AD35" i="2"/>
  <c r="AD34" i="2"/>
  <c r="AD32" i="2"/>
  <c r="AD31" i="2"/>
  <c r="AD30" i="2"/>
  <c r="AM36" i="2"/>
  <c r="AM35" i="2"/>
  <c r="AM34" i="2"/>
  <c r="AM32" i="2"/>
  <c r="AM31" i="2"/>
  <c r="AM30" i="2"/>
  <c r="AO29" i="2"/>
  <c r="AK29" i="2"/>
  <c r="AI29" i="2"/>
  <c r="AF29" i="2"/>
  <c r="AE29" i="2" s="1"/>
  <c r="AO28" i="2"/>
  <c r="AK28" i="2"/>
  <c r="AI28" i="2"/>
  <c r="AF28" i="2"/>
  <c r="AE28" i="2" s="1"/>
  <c r="AO27" i="2"/>
  <c r="AK27" i="2"/>
  <c r="AI27" i="2"/>
  <c r="AF27" i="2"/>
  <c r="AE27" i="2" s="1"/>
  <c r="AO26" i="2"/>
  <c r="AK26" i="2"/>
  <c r="AI26" i="2"/>
  <c r="AF26" i="2"/>
  <c r="AE26" i="2" s="1"/>
  <c r="AO25" i="2"/>
  <c r="AK25" i="2"/>
  <c r="AI25" i="2"/>
  <c r="AF25" i="2"/>
  <c r="AE25" i="2" s="1"/>
  <c r="AO24" i="2"/>
  <c r="AK24" i="2"/>
  <c r="AI24" i="2"/>
  <c r="AF24" i="2"/>
  <c r="AE24" i="2" s="1"/>
  <c r="AO23" i="2"/>
  <c r="AK23" i="2"/>
  <c r="AI23" i="2"/>
  <c r="AF23" i="2"/>
  <c r="AE23" i="2" s="1"/>
  <c r="AO22" i="2"/>
  <c r="AK22" i="2"/>
  <c r="AI22" i="2"/>
  <c r="AF22" i="2"/>
  <c r="AE22" i="2" s="1"/>
  <c r="AO21" i="2"/>
  <c r="AK21" i="2"/>
  <c r="AI21" i="2"/>
  <c r="AF21" i="2"/>
  <c r="AE21" i="2" s="1"/>
  <c r="AO20" i="2"/>
  <c r="AK20" i="2"/>
  <c r="AI20" i="2"/>
  <c r="AF20" i="2"/>
  <c r="AE20" i="2" s="1"/>
  <c r="AO19" i="2"/>
  <c r="AK19" i="2"/>
  <c r="AI19" i="2"/>
  <c r="AF19" i="2"/>
  <c r="AE19" i="2" s="1"/>
  <c r="AO18" i="2"/>
  <c r="AK18" i="2"/>
  <c r="AI18" i="2"/>
  <c r="AF18" i="2"/>
  <c r="AE18" i="2" s="1"/>
  <c r="AO17" i="2"/>
  <c r="AK17" i="2"/>
  <c r="AI17" i="2"/>
  <c r="AF17" i="2"/>
  <c r="AE17" i="2" s="1"/>
  <c r="AO16" i="2"/>
  <c r="AK16" i="2"/>
  <c r="AI16" i="2"/>
  <c r="AF16" i="2"/>
  <c r="AE16" i="2" s="1"/>
  <c r="AO15" i="2"/>
  <c r="AK15" i="2"/>
  <c r="AI15" i="2"/>
  <c r="AF15" i="2"/>
  <c r="AE15" i="2" s="1"/>
  <c r="AO14" i="2"/>
  <c r="AK14" i="2"/>
  <c r="AI14" i="2"/>
  <c r="AF14" i="2"/>
  <c r="AE14" i="2" s="1"/>
  <c r="AO13" i="2"/>
  <c r="AK13" i="2"/>
  <c r="AI13" i="2"/>
  <c r="AF13" i="2"/>
  <c r="AE13" i="2" s="1"/>
  <c r="AO12" i="2"/>
  <c r="AK12" i="2"/>
  <c r="AI12" i="2"/>
  <c r="AF12" i="2"/>
  <c r="AE12" i="2" s="1"/>
  <c r="AO11" i="2"/>
  <c r="AK11" i="2"/>
  <c r="AI11" i="2"/>
  <c r="AF11" i="2"/>
  <c r="AE11" i="2" s="1"/>
  <c r="AO10" i="2"/>
  <c r="AK10" i="2"/>
  <c r="AI10" i="2"/>
  <c r="AF10" i="2"/>
  <c r="AE10" i="2" s="1"/>
  <c r="AO9" i="2"/>
  <c r="AK9" i="2"/>
  <c r="AI9" i="2"/>
  <c r="AF9" i="2"/>
  <c r="AE9" i="2" s="1"/>
  <c r="AO8" i="2"/>
  <c r="AK8" i="2"/>
  <c r="AI8" i="2"/>
  <c r="AF8" i="2"/>
  <c r="AE8" i="2" s="1"/>
  <c r="AO7" i="2"/>
  <c r="AK7" i="2"/>
  <c r="AI7" i="2"/>
  <c r="AF7" i="2"/>
  <c r="AE7" i="2" s="1"/>
  <c r="AO6" i="2"/>
  <c r="AK6" i="2"/>
  <c r="AK35" i="2" s="1"/>
  <c r="AI6" i="2"/>
  <c r="AF6" i="2"/>
  <c r="AE6" i="2" s="1"/>
  <c r="AO5" i="2"/>
  <c r="AK5" i="2"/>
  <c r="AK34" i="2" s="1"/>
  <c r="AI5" i="2"/>
  <c r="AF5" i="2"/>
  <c r="AF34" i="2" s="1"/>
  <c r="M29" i="3"/>
  <c r="K29" i="3"/>
  <c r="AI36" i="2" l="1"/>
  <c r="AE35" i="2"/>
  <c r="L4" i="3"/>
  <c r="AL6" i="2"/>
  <c r="L5" i="3"/>
  <c r="AL7" i="2"/>
  <c r="L6" i="3"/>
  <c r="AL8" i="2"/>
  <c r="L7" i="3"/>
  <c r="AL9" i="2"/>
  <c r="AE30" i="2"/>
  <c r="L8" i="3"/>
  <c r="AL10" i="2"/>
  <c r="AL11" i="2"/>
  <c r="L9" i="3"/>
  <c r="AE32" i="2"/>
  <c r="L10" i="3"/>
  <c r="AL12" i="2"/>
  <c r="L11" i="3"/>
  <c r="AL13" i="2"/>
  <c r="L12" i="3"/>
  <c r="AL14" i="2"/>
  <c r="L13" i="3"/>
  <c r="AL15" i="2"/>
  <c r="L14" i="3"/>
  <c r="AL16" i="2"/>
  <c r="AL17" i="2"/>
  <c r="L15" i="3"/>
  <c r="AL18" i="2"/>
  <c r="L16" i="3"/>
  <c r="AL19" i="2"/>
  <c r="L17" i="3"/>
  <c r="L18" i="3"/>
  <c r="AL20" i="2"/>
  <c r="AL21" i="2"/>
  <c r="L19" i="3"/>
  <c r="L20" i="3"/>
  <c r="L21" i="3"/>
  <c r="L22" i="3"/>
  <c r="L23" i="3"/>
  <c r="L24" i="3"/>
  <c r="L25" i="3"/>
  <c r="L26" i="3"/>
  <c r="L27" i="3"/>
  <c r="AT15" i="12"/>
  <c r="AQ15" i="12"/>
  <c r="AP15" i="12"/>
  <c r="AV15" i="12"/>
  <c r="AR15" i="12"/>
  <c r="AO32" i="2"/>
  <c r="AI30" i="2"/>
  <c r="AO30" i="2"/>
  <c r="AI32" i="2"/>
  <c r="AI35" i="2"/>
  <c r="AE36" i="2"/>
  <c r="AN21" i="2"/>
  <c r="AN24" i="2"/>
  <c r="AL24" i="2" s="1"/>
  <c r="AN25" i="2"/>
  <c r="AN30" i="2" s="1"/>
  <c r="AE31" i="2"/>
  <c r="AN28" i="2"/>
  <c r="AL28" i="2" s="1"/>
  <c r="AN29" i="2"/>
  <c r="AL29" i="2" s="1"/>
  <c r="AM38" i="2"/>
  <c r="AE5" i="2"/>
  <c r="AH38" i="2"/>
  <c r="AD38" i="2"/>
  <c r="AI34" i="2"/>
  <c r="AF36" i="2"/>
  <c r="AO36" i="2"/>
  <c r="AF31" i="2"/>
  <c r="AO31" i="2"/>
  <c r="AF30" i="2"/>
  <c r="AF32" i="2"/>
  <c r="AF35" i="2"/>
  <c r="AW15" i="12"/>
  <c r="AU15" i="12"/>
  <c r="AS15" i="12"/>
  <c r="AN34" i="2"/>
  <c r="AO35" i="2"/>
  <c r="AK36" i="2"/>
  <c r="AI31" i="2"/>
  <c r="AO34" i="2"/>
  <c r="AK30" i="2"/>
  <c r="AK31" i="2"/>
  <c r="AK32" i="2"/>
  <c r="AN27" i="2"/>
  <c r="AL27" i="2" s="1"/>
  <c r="AN23" i="2"/>
  <c r="AL23" i="2" s="1"/>
  <c r="AN22" i="2"/>
  <c r="AL22" i="2" s="1"/>
  <c r="AN26" i="2"/>
  <c r="AL26" i="2" s="1"/>
  <c r="O43" i="17"/>
  <c r="O42" i="17"/>
  <c r="O41" i="17"/>
  <c r="O39" i="17"/>
  <c r="O38" i="17"/>
  <c r="O37" i="17"/>
  <c r="N28" i="17"/>
  <c r="N29" i="17"/>
  <c r="N30" i="17"/>
  <c r="N31" i="17"/>
  <c r="N27" i="17"/>
  <c r="O32" i="17"/>
  <c r="N22" i="17"/>
  <c r="N24" i="17"/>
  <c r="O26" i="17"/>
  <c r="N16" i="17"/>
  <c r="N18" i="17"/>
  <c r="O20" i="17"/>
  <c r="O14" i="17"/>
  <c r="N10" i="17"/>
  <c r="N11" i="17"/>
  <c r="N12" i="17"/>
  <c r="N13" i="17"/>
  <c r="N9" i="17"/>
  <c r="N4" i="17"/>
  <c r="N6" i="17"/>
  <c r="O8" i="17"/>
  <c r="M43" i="17"/>
  <c r="M42" i="17"/>
  <c r="M41" i="17"/>
  <c r="M38" i="17"/>
  <c r="M32" i="17"/>
  <c r="M14" i="17"/>
  <c r="AH39" i="17" l="1"/>
  <c r="AH41" i="17"/>
  <c r="AH38" i="17"/>
  <c r="AH42" i="17"/>
  <c r="AH37" i="17"/>
  <c r="AH32" i="17"/>
  <c r="AL25" i="2"/>
  <c r="AE34" i="2"/>
  <c r="AE38" i="2" s="1"/>
  <c r="L3" i="3"/>
  <c r="L29" i="3" s="1"/>
  <c r="AO38" i="2"/>
  <c r="AH8" i="17"/>
  <c r="AH43" i="17"/>
  <c r="AH20" i="17"/>
  <c r="O40" i="17"/>
  <c r="AH14" i="17"/>
  <c r="AH26" i="17"/>
  <c r="AL5" i="2"/>
  <c r="AL34" i="2" s="1"/>
  <c r="AN32" i="2"/>
  <c r="AN36" i="2"/>
  <c r="AI38" i="2"/>
  <c r="AN31" i="2"/>
  <c r="AN35" i="2"/>
  <c r="AL30" i="2"/>
  <c r="AF38" i="2"/>
  <c r="AK38" i="2"/>
  <c r="AL36" i="2"/>
  <c r="AL35" i="2"/>
  <c r="AL31" i="2"/>
  <c r="AL32" i="2"/>
  <c r="O44" i="17"/>
  <c r="O33" i="17"/>
  <c r="N14" i="17"/>
  <c r="N32" i="17"/>
  <c r="N41" i="17"/>
  <c r="N38" i="17"/>
  <c r="N42" i="17"/>
  <c r="N43" i="17"/>
  <c r="M44" i="17"/>
  <c r="Z43" i="17"/>
  <c r="Z42" i="17"/>
  <c r="Z41" i="17"/>
  <c r="Z39" i="17"/>
  <c r="Z38" i="17"/>
  <c r="Z37" i="17"/>
  <c r="Z26" i="17"/>
  <c r="Z20" i="17"/>
  <c r="Z8" i="17"/>
  <c r="Z14" i="17"/>
  <c r="Y25" i="17"/>
  <c r="Y24" i="17"/>
  <c r="Y23" i="17"/>
  <c r="Y22" i="17"/>
  <c r="Y21" i="17"/>
  <c r="Y19" i="17"/>
  <c r="Y18" i="17"/>
  <c r="Y17" i="17"/>
  <c r="Y16" i="17"/>
  <c r="Y15" i="17"/>
  <c r="Y13" i="17"/>
  <c r="Y12" i="17"/>
  <c r="Y11" i="17"/>
  <c r="Y10" i="17"/>
  <c r="Y9" i="17"/>
  <c r="Y7" i="17"/>
  <c r="Y6" i="17"/>
  <c r="Y5" i="17"/>
  <c r="Y4" i="17"/>
  <c r="Y3" i="17"/>
  <c r="W32" i="17"/>
  <c r="X32" i="17"/>
  <c r="X26" i="17"/>
  <c r="X20" i="17"/>
  <c r="X14" i="17"/>
  <c r="X8" i="17"/>
  <c r="V8" i="17"/>
  <c r="AH44" i="17" l="1"/>
  <c r="AH40" i="17"/>
  <c r="AH33" i="17"/>
  <c r="O45" i="17"/>
  <c r="AN38" i="2"/>
  <c r="AL38" i="2"/>
  <c r="N44" i="17"/>
  <c r="Y42" i="17"/>
  <c r="Y43" i="17"/>
  <c r="Y39" i="17"/>
  <c r="Y20" i="17"/>
  <c r="Y38" i="17"/>
  <c r="Y14" i="17"/>
  <c r="Y26" i="17"/>
  <c r="Z33" i="17"/>
  <c r="Z40" i="17"/>
  <c r="Z44" i="17"/>
  <c r="Y8" i="17"/>
  <c r="Y37" i="17"/>
  <c r="Y41" i="17"/>
  <c r="X33" i="17"/>
  <c r="AH45" i="17" l="1"/>
  <c r="Y44" i="17"/>
  <c r="Y40" i="17"/>
  <c r="Z45" i="17"/>
  <c r="Y33" i="17"/>
  <c r="Y45" i="17" l="1"/>
  <c r="W3" i="17"/>
  <c r="X43" i="17"/>
  <c r="X42" i="17"/>
  <c r="X41" i="17"/>
  <c r="X39" i="17"/>
  <c r="X38" i="17"/>
  <c r="X37" i="17"/>
  <c r="W25" i="17"/>
  <c r="W24" i="17"/>
  <c r="W23" i="17"/>
  <c r="W22" i="17"/>
  <c r="W21" i="17"/>
  <c r="W19" i="17"/>
  <c r="W18" i="17"/>
  <c r="W17" i="17"/>
  <c r="W16" i="17"/>
  <c r="W15" i="17"/>
  <c r="W13" i="17"/>
  <c r="W12" i="17"/>
  <c r="W11" i="17"/>
  <c r="W10" i="17"/>
  <c r="W9" i="17"/>
  <c r="W41" i="17" s="1"/>
  <c r="W7" i="17"/>
  <c r="W6" i="17"/>
  <c r="W5" i="17"/>
  <c r="W4" i="17"/>
  <c r="W39" i="17" l="1"/>
  <c r="W43" i="17"/>
  <c r="W26" i="17"/>
  <c r="X44" i="17"/>
  <c r="X40" i="17"/>
  <c r="W14" i="17"/>
  <c r="W38" i="17"/>
  <c r="W20" i="17"/>
  <c r="W37" i="17"/>
  <c r="W42" i="17"/>
  <c r="W8" i="17"/>
  <c r="W44" i="17" l="1"/>
  <c r="W33" i="17"/>
  <c r="X45" i="17"/>
  <c r="W40" i="17"/>
  <c r="W45" i="17" l="1"/>
  <c r="AA32" i="17"/>
  <c r="AB32" i="17"/>
  <c r="AA26" i="17"/>
  <c r="AB26" i="17"/>
  <c r="AA20" i="17"/>
  <c r="AB20" i="17"/>
  <c r="AB14" i="17"/>
  <c r="AB8" i="17"/>
  <c r="AB33" i="17" l="1"/>
  <c r="V32" i="17"/>
  <c r="T32" i="17"/>
  <c r="V26" i="17"/>
  <c r="T26" i="17"/>
  <c r="V20" i="17"/>
  <c r="T20" i="17"/>
  <c r="V14" i="17"/>
  <c r="T14" i="17"/>
  <c r="T8" i="17"/>
  <c r="I22" i="17"/>
  <c r="I23" i="17"/>
  <c r="I24" i="17"/>
  <c r="I25" i="17"/>
  <c r="I21" i="17"/>
  <c r="I4" i="17"/>
  <c r="I5" i="17"/>
  <c r="I6" i="17"/>
  <c r="I7" i="17"/>
  <c r="G28" i="17"/>
  <c r="G29" i="17"/>
  <c r="G30" i="17"/>
  <c r="G31" i="17"/>
  <c r="G27" i="17"/>
  <c r="G22" i="17"/>
  <c r="G23" i="17"/>
  <c r="M23" i="17" s="1"/>
  <c r="G24" i="17"/>
  <c r="G25" i="17"/>
  <c r="M25" i="17" s="1"/>
  <c r="G21" i="17"/>
  <c r="M21" i="17" s="1"/>
  <c r="G16" i="17"/>
  <c r="G17" i="17"/>
  <c r="M17" i="17" s="1"/>
  <c r="G18" i="17"/>
  <c r="G19" i="17"/>
  <c r="M19" i="17" s="1"/>
  <c r="G15" i="17"/>
  <c r="M15" i="17" s="1"/>
  <c r="G10" i="17"/>
  <c r="G11" i="17"/>
  <c r="G12" i="17"/>
  <c r="G13" i="17"/>
  <c r="G9" i="17"/>
  <c r="G4" i="17"/>
  <c r="G5" i="17"/>
  <c r="M5" i="17" s="1"/>
  <c r="G6" i="17"/>
  <c r="G7" i="17"/>
  <c r="M7" i="17" s="1"/>
  <c r="G3" i="17"/>
  <c r="M3" i="17" s="1"/>
  <c r="AB43" i="17"/>
  <c r="V43" i="17"/>
  <c r="T43" i="17"/>
  <c r="AB42" i="17"/>
  <c r="V42" i="17"/>
  <c r="T42" i="17"/>
  <c r="AB41" i="17"/>
  <c r="V41" i="17"/>
  <c r="T41" i="17"/>
  <c r="AB39" i="17"/>
  <c r="V39" i="17"/>
  <c r="T39" i="17"/>
  <c r="AB38" i="17"/>
  <c r="V38" i="17"/>
  <c r="T38" i="17"/>
  <c r="AB37" i="17"/>
  <c r="V37" i="17"/>
  <c r="T37" i="17"/>
  <c r="U31" i="17"/>
  <c r="AG31" i="17" s="1"/>
  <c r="S31" i="17"/>
  <c r="H31" i="17"/>
  <c r="F31" i="17"/>
  <c r="AD31" i="17" s="1"/>
  <c r="E31" i="17"/>
  <c r="D31" i="17"/>
  <c r="U30" i="17"/>
  <c r="AG30" i="17" s="1"/>
  <c r="S30" i="17"/>
  <c r="H30" i="17"/>
  <c r="F30" i="17"/>
  <c r="AD30" i="17" s="1"/>
  <c r="E30" i="17"/>
  <c r="D30" i="17"/>
  <c r="U29" i="17"/>
  <c r="AG29" i="17" s="1"/>
  <c r="S29" i="17"/>
  <c r="H29" i="17"/>
  <c r="F29" i="17"/>
  <c r="E29" i="17"/>
  <c r="D29" i="17"/>
  <c r="U28" i="17"/>
  <c r="AG28" i="17" s="1"/>
  <c r="S28" i="17"/>
  <c r="H28" i="17"/>
  <c r="F28" i="17"/>
  <c r="E28" i="17"/>
  <c r="D28" i="17"/>
  <c r="U27" i="17"/>
  <c r="AG27" i="17" s="1"/>
  <c r="S27" i="17"/>
  <c r="H27" i="17"/>
  <c r="F27" i="17"/>
  <c r="AD27" i="17" s="1"/>
  <c r="E27" i="17"/>
  <c r="D27" i="17"/>
  <c r="U25" i="17"/>
  <c r="S25" i="17"/>
  <c r="H25" i="17"/>
  <c r="F25" i="17"/>
  <c r="AD25" i="17" s="1"/>
  <c r="E25" i="17"/>
  <c r="D25" i="17"/>
  <c r="U24" i="17"/>
  <c r="AG24" i="17" s="1"/>
  <c r="S24" i="17"/>
  <c r="H24" i="17"/>
  <c r="F24" i="17"/>
  <c r="AD24" i="17" s="1"/>
  <c r="E24" i="17"/>
  <c r="D24" i="17"/>
  <c r="U23" i="17"/>
  <c r="S23" i="17"/>
  <c r="H23" i="17"/>
  <c r="F23" i="17"/>
  <c r="E23" i="17"/>
  <c r="D23" i="17"/>
  <c r="U22" i="17"/>
  <c r="AG22" i="17" s="1"/>
  <c r="S22" i="17"/>
  <c r="H22" i="17"/>
  <c r="F22" i="17"/>
  <c r="E22" i="17"/>
  <c r="D22" i="17"/>
  <c r="U21" i="17"/>
  <c r="S21" i="17"/>
  <c r="H21" i="17"/>
  <c r="F21" i="17"/>
  <c r="E21" i="17"/>
  <c r="D21" i="17"/>
  <c r="U19" i="17"/>
  <c r="S19" i="17"/>
  <c r="H19" i="17"/>
  <c r="F19" i="17"/>
  <c r="E19" i="17"/>
  <c r="D19" i="17"/>
  <c r="U18" i="17"/>
  <c r="AG18" i="17" s="1"/>
  <c r="S18" i="17"/>
  <c r="H18" i="17"/>
  <c r="F18" i="17"/>
  <c r="E18" i="17"/>
  <c r="D18" i="17"/>
  <c r="U17" i="17"/>
  <c r="S17" i="17"/>
  <c r="H17" i="17"/>
  <c r="F17" i="17"/>
  <c r="E17" i="17"/>
  <c r="D17" i="17"/>
  <c r="U16" i="17"/>
  <c r="AG16" i="17" s="1"/>
  <c r="S16" i="17"/>
  <c r="H16" i="17"/>
  <c r="F16" i="17"/>
  <c r="AD16" i="17" s="1"/>
  <c r="E16" i="17"/>
  <c r="D16" i="17"/>
  <c r="U15" i="17"/>
  <c r="S15" i="17"/>
  <c r="H15" i="17"/>
  <c r="F15" i="17"/>
  <c r="AD15" i="17" s="1"/>
  <c r="E15" i="17"/>
  <c r="D15" i="17"/>
  <c r="AA13" i="17"/>
  <c r="U13" i="17"/>
  <c r="S13" i="17"/>
  <c r="H13" i="17"/>
  <c r="F13" i="17"/>
  <c r="AD13" i="17" s="1"/>
  <c r="E13" i="17"/>
  <c r="D13" i="17"/>
  <c r="AA12" i="17"/>
  <c r="U12" i="17"/>
  <c r="S12" i="17"/>
  <c r="H12" i="17"/>
  <c r="F12" i="17"/>
  <c r="E12" i="17"/>
  <c r="D12" i="17"/>
  <c r="AA11" i="17"/>
  <c r="U11" i="17"/>
  <c r="S11" i="17"/>
  <c r="H11" i="17"/>
  <c r="F11" i="17"/>
  <c r="E11" i="17"/>
  <c r="D11" i="17"/>
  <c r="AA10" i="17"/>
  <c r="U10" i="17"/>
  <c r="S10" i="17"/>
  <c r="H10" i="17"/>
  <c r="F10" i="17"/>
  <c r="AD10" i="17" s="1"/>
  <c r="E10" i="17"/>
  <c r="D10" i="17"/>
  <c r="AA9" i="17"/>
  <c r="U9" i="17"/>
  <c r="S9" i="17"/>
  <c r="H9" i="17"/>
  <c r="F9" i="17"/>
  <c r="AD9" i="17" s="1"/>
  <c r="E9" i="17"/>
  <c r="D9" i="17"/>
  <c r="U7" i="17"/>
  <c r="S7" i="17"/>
  <c r="H7" i="17"/>
  <c r="F7" i="17"/>
  <c r="E7" i="17"/>
  <c r="D7" i="17"/>
  <c r="U6" i="17"/>
  <c r="AG6" i="17" s="1"/>
  <c r="S6" i="17"/>
  <c r="H6" i="17"/>
  <c r="F6" i="17"/>
  <c r="E6" i="17"/>
  <c r="D6" i="17"/>
  <c r="AC6" i="17" s="1"/>
  <c r="AA5" i="17"/>
  <c r="U5" i="17"/>
  <c r="S5" i="17"/>
  <c r="H5" i="17"/>
  <c r="F5" i="17"/>
  <c r="AD5" i="17" s="1"/>
  <c r="E5" i="17"/>
  <c r="D5" i="17"/>
  <c r="AA4" i="17"/>
  <c r="U4" i="17"/>
  <c r="S4" i="17"/>
  <c r="H4" i="17"/>
  <c r="F4" i="17"/>
  <c r="AD4" i="17" s="1"/>
  <c r="E4" i="17"/>
  <c r="D4" i="17"/>
  <c r="AA3" i="17"/>
  <c r="U3" i="17"/>
  <c r="S3" i="17"/>
  <c r="H3" i="17"/>
  <c r="F3" i="17"/>
  <c r="E3" i="17"/>
  <c r="D3" i="17"/>
  <c r="AC9" i="17" l="1"/>
  <c r="AC13" i="17"/>
  <c r="AC5" i="17"/>
  <c r="AC12" i="17"/>
  <c r="AC16" i="17"/>
  <c r="AC18" i="17"/>
  <c r="AC21" i="17"/>
  <c r="AC23" i="17"/>
  <c r="AC25" i="17"/>
  <c r="AC28" i="17"/>
  <c r="AC30" i="17"/>
  <c r="AC7" i="17"/>
  <c r="R7" i="17"/>
  <c r="AD7" i="17"/>
  <c r="AC3" i="17"/>
  <c r="AC10" i="17"/>
  <c r="R12" i="17"/>
  <c r="AD12" i="17"/>
  <c r="AC15" i="17"/>
  <c r="AC17" i="17"/>
  <c r="R18" i="17"/>
  <c r="AD18" i="17"/>
  <c r="AC19" i="17"/>
  <c r="R21" i="17"/>
  <c r="AD21" i="17"/>
  <c r="AC22" i="17"/>
  <c r="R23" i="17"/>
  <c r="AD23" i="17"/>
  <c r="AC24" i="17"/>
  <c r="AC27" i="17"/>
  <c r="R28" i="17"/>
  <c r="AD28" i="17"/>
  <c r="AC29" i="17"/>
  <c r="AC31" i="17"/>
  <c r="R11" i="17"/>
  <c r="AD11" i="17"/>
  <c r="R3" i="17"/>
  <c r="AD3" i="17"/>
  <c r="R17" i="17"/>
  <c r="AD17" i="17"/>
  <c r="R19" i="17"/>
  <c r="AD19" i="17"/>
  <c r="R22" i="17"/>
  <c r="AD22" i="17"/>
  <c r="R29" i="17"/>
  <c r="AD29" i="17"/>
  <c r="AC4" i="17"/>
  <c r="R6" i="17"/>
  <c r="AD6" i="17"/>
  <c r="AC11" i="17"/>
  <c r="P17" i="17"/>
  <c r="P15" i="17"/>
  <c r="P23" i="17"/>
  <c r="P19" i="17"/>
  <c r="P21" i="17"/>
  <c r="P25" i="17"/>
  <c r="P7" i="17"/>
  <c r="P5" i="17"/>
  <c r="P3" i="17"/>
  <c r="AG4" i="17"/>
  <c r="AG38" i="17" s="1"/>
  <c r="AG10" i="17"/>
  <c r="AG12" i="17"/>
  <c r="R5" i="17"/>
  <c r="R4" i="17"/>
  <c r="Q10" i="17"/>
  <c r="Q16" i="17"/>
  <c r="R16" i="17"/>
  <c r="R25" i="17"/>
  <c r="Q30" i="17"/>
  <c r="R30" i="17"/>
  <c r="Q3" i="17"/>
  <c r="Q25" i="17"/>
  <c r="R9" i="17"/>
  <c r="Q11" i="17"/>
  <c r="Q13" i="17"/>
  <c r="R13" i="17"/>
  <c r="Q22" i="17"/>
  <c r="Q27" i="17"/>
  <c r="R27" i="17"/>
  <c r="Q31" i="17"/>
  <c r="R31" i="17"/>
  <c r="Q7" i="17"/>
  <c r="Q17" i="17"/>
  <c r="Q9" i="17"/>
  <c r="Q28" i="17"/>
  <c r="Q15" i="17"/>
  <c r="Q23" i="17"/>
  <c r="Q18" i="17"/>
  <c r="Q4" i="17"/>
  <c r="Q6" i="17"/>
  <c r="R10" i="17"/>
  <c r="Q12" i="17"/>
  <c r="R15" i="17"/>
  <c r="Q24" i="17"/>
  <c r="R24" i="17"/>
  <c r="Q29" i="17"/>
  <c r="Q5" i="17"/>
  <c r="Q19" i="17"/>
  <c r="Q21" i="17"/>
  <c r="U41" i="17"/>
  <c r="AG9" i="17"/>
  <c r="AG11" i="17"/>
  <c r="AG13" i="17"/>
  <c r="AG32" i="17"/>
  <c r="N3" i="17"/>
  <c r="AG3" i="17"/>
  <c r="N25" i="17"/>
  <c r="AG25" i="17"/>
  <c r="N7" i="17"/>
  <c r="AG7" i="17"/>
  <c r="N17" i="17"/>
  <c r="AG17" i="17"/>
  <c r="N15" i="17"/>
  <c r="AG15" i="17"/>
  <c r="N23" i="17"/>
  <c r="AG23" i="17"/>
  <c r="N5" i="17"/>
  <c r="AG5" i="17"/>
  <c r="N19" i="17"/>
  <c r="AG19" i="17"/>
  <c r="N21" i="17"/>
  <c r="AG21" i="17"/>
  <c r="M8" i="17"/>
  <c r="M37" i="17"/>
  <c r="M20" i="17"/>
  <c r="M39" i="17"/>
  <c r="M26" i="17"/>
  <c r="AA38" i="17"/>
  <c r="AA8" i="17"/>
  <c r="AA39" i="17"/>
  <c r="H38" i="17"/>
  <c r="S37" i="17"/>
  <c r="H8" i="17"/>
  <c r="G41" i="17"/>
  <c r="S38" i="17"/>
  <c r="F41" i="17"/>
  <c r="AF26" i="17"/>
  <c r="G32" i="17"/>
  <c r="S39" i="17"/>
  <c r="S14" i="17"/>
  <c r="K18" i="17"/>
  <c r="G39" i="17"/>
  <c r="K31" i="17"/>
  <c r="V33" i="17"/>
  <c r="S20" i="17"/>
  <c r="S26" i="17"/>
  <c r="K22" i="17"/>
  <c r="U8" i="17"/>
  <c r="AA41" i="17"/>
  <c r="AA14" i="17"/>
  <c r="U20" i="17"/>
  <c r="U26" i="17"/>
  <c r="S32" i="17"/>
  <c r="T33" i="17"/>
  <c r="U32" i="17"/>
  <c r="K5" i="17"/>
  <c r="K25" i="17"/>
  <c r="U14" i="17"/>
  <c r="S41" i="17"/>
  <c r="K27" i="17"/>
  <c r="S8" i="17"/>
  <c r="S42" i="17"/>
  <c r="S43" i="17"/>
  <c r="K9" i="17"/>
  <c r="K30" i="17"/>
  <c r="K3" i="17"/>
  <c r="K4" i="17"/>
  <c r="K6" i="17"/>
  <c r="K10" i="17"/>
  <c r="K11" i="17"/>
  <c r="K12" i="17"/>
  <c r="K13" i="17"/>
  <c r="K15" i="17"/>
  <c r="K16" i="17"/>
  <c r="K19" i="17"/>
  <c r="K23" i="17"/>
  <c r="K28" i="17"/>
  <c r="AB44" i="17"/>
  <c r="J7" i="17"/>
  <c r="J9" i="17"/>
  <c r="J10" i="17"/>
  <c r="J17" i="17"/>
  <c r="J24" i="17"/>
  <c r="J31" i="17"/>
  <c r="L4" i="17"/>
  <c r="L25" i="17"/>
  <c r="J6" i="17"/>
  <c r="J13" i="17"/>
  <c r="J15" i="17"/>
  <c r="J16" i="17"/>
  <c r="J23" i="17"/>
  <c r="J30" i="17"/>
  <c r="L7" i="17"/>
  <c r="L24" i="17"/>
  <c r="J5" i="17"/>
  <c r="J12" i="17"/>
  <c r="J19" i="17"/>
  <c r="J21" i="17"/>
  <c r="J22" i="17"/>
  <c r="J29" i="17"/>
  <c r="L6" i="17"/>
  <c r="L23" i="17"/>
  <c r="K7" i="17"/>
  <c r="K17" i="17"/>
  <c r="K21" i="17"/>
  <c r="K24" i="17"/>
  <c r="K29" i="17"/>
  <c r="AB40" i="17"/>
  <c r="J3" i="17"/>
  <c r="J4" i="17"/>
  <c r="J11" i="17"/>
  <c r="J18" i="17"/>
  <c r="J25" i="17"/>
  <c r="J27" i="17"/>
  <c r="J28" i="17"/>
  <c r="L5" i="17"/>
  <c r="L21" i="17"/>
  <c r="L22" i="17"/>
  <c r="AA42" i="17"/>
  <c r="V40" i="17"/>
  <c r="E39" i="17"/>
  <c r="E37" i="17"/>
  <c r="F37" i="17"/>
  <c r="F38" i="17"/>
  <c r="U38" i="17"/>
  <c r="H39" i="17"/>
  <c r="D42" i="17"/>
  <c r="H26" i="17"/>
  <c r="I26" i="17"/>
  <c r="D39" i="17"/>
  <c r="F39" i="17"/>
  <c r="D37" i="17"/>
  <c r="F20" i="17"/>
  <c r="T44" i="17"/>
  <c r="H32" i="17"/>
  <c r="T40" i="17"/>
  <c r="V44" i="17"/>
  <c r="G8" i="17"/>
  <c r="E38" i="17"/>
  <c r="H42" i="17"/>
  <c r="U42" i="17"/>
  <c r="E43" i="17"/>
  <c r="E20" i="17"/>
  <c r="D26" i="17"/>
  <c r="H20" i="17"/>
  <c r="E26" i="17"/>
  <c r="F8" i="17"/>
  <c r="U37" i="17"/>
  <c r="AA37" i="17"/>
  <c r="AA40" i="17" s="1"/>
  <c r="D38" i="17"/>
  <c r="D8" i="17"/>
  <c r="F42" i="17"/>
  <c r="F26" i="17"/>
  <c r="H37" i="17"/>
  <c r="G37" i="17"/>
  <c r="U39" i="17"/>
  <c r="E8" i="17"/>
  <c r="D41" i="17"/>
  <c r="D14" i="17"/>
  <c r="G42" i="17"/>
  <c r="H41" i="17"/>
  <c r="H14" i="17"/>
  <c r="D43" i="17"/>
  <c r="G38" i="17"/>
  <c r="E41" i="17"/>
  <c r="E14" i="17"/>
  <c r="H43" i="17"/>
  <c r="G14" i="17"/>
  <c r="G20" i="17"/>
  <c r="F43" i="17"/>
  <c r="U43" i="17"/>
  <c r="AA43" i="17"/>
  <c r="E42" i="17"/>
  <c r="S44" i="17"/>
  <c r="G43" i="17"/>
  <c r="F14" i="17"/>
  <c r="E32" i="17"/>
  <c r="F32" i="17"/>
  <c r="D20" i="17"/>
  <c r="G26" i="17"/>
  <c r="D32" i="17"/>
  <c r="AC24" i="2"/>
  <c r="V24" i="2"/>
  <c r="R24" i="2"/>
  <c r="Z24" i="2" s="1"/>
  <c r="P24" i="2"/>
  <c r="L24" i="2"/>
  <c r="F24" i="2"/>
  <c r="M24" i="2" s="1"/>
  <c r="AC23" i="2"/>
  <c r="V23" i="2"/>
  <c r="R23" i="2"/>
  <c r="Z23" i="2" s="1"/>
  <c r="P23" i="2"/>
  <c r="L23" i="2"/>
  <c r="F23" i="2"/>
  <c r="M23" i="2" s="1"/>
  <c r="AC22" i="2"/>
  <c r="V22" i="2"/>
  <c r="R22" i="2"/>
  <c r="Z22" i="2" s="1"/>
  <c r="P22" i="2"/>
  <c r="L22" i="2"/>
  <c r="F22" i="2"/>
  <c r="M22" i="2" s="1"/>
  <c r="AC21" i="2"/>
  <c r="V21" i="2"/>
  <c r="R21" i="2"/>
  <c r="Z21" i="2" s="1"/>
  <c r="P21" i="2"/>
  <c r="L21" i="2"/>
  <c r="F21" i="2"/>
  <c r="M21" i="2" s="1"/>
  <c r="AC20" i="2"/>
  <c r="V20" i="2"/>
  <c r="R20" i="2"/>
  <c r="Z20" i="2" s="1"/>
  <c r="P20" i="2"/>
  <c r="L20" i="2"/>
  <c r="F20" i="2"/>
  <c r="M20" i="2" s="1"/>
  <c r="AC19" i="2"/>
  <c r="P19" i="2"/>
  <c r="L19" i="2"/>
  <c r="F19" i="2"/>
  <c r="M19" i="2" s="1"/>
  <c r="AC18" i="2"/>
  <c r="P18" i="2"/>
  <c r="L18" i="2"/>
  <c r="F18" i="2"/>
  <c r="M18" i="2" s="1"/>
  <c r="AC17" i="2"/>
  <c r="P17" i="2"/>
  <c r="L17" i="2"/>
  <c r="F17" i="2"/>
  <c r="M17" i="2" s="1"/>
  <c r="AC16" i="2"/>
  <c r="P16" i="2"/>
  <c r="L16" i="2"/>
  <c r="F16" i="2"/>
  <c r="M16" i="2" s="1"/>
  <c r="AC15" i="2"/>
  <c r="P15" i="2"/>
  <c r="L15" i="2"/>
  <c r="F15" i="2"/>
  <c r="M15" i="2" s="1"/>
  <c r="AC14" i="2"/>
  <c r="P14" i="2"/>
  <c r="L14" i="2"/>
  <c r="F14" i="2"/>
  <c r="M14" i="2" s="1"/>
  <c r="AC13" i="2"/>
  <c r="P13" i="2"/>
  <c r="L13" i="2"/>
  <c r="F13" i="2"/>
  <c r="M13" i="2" s="1"/>
  <c r="AC12" i="2"/>
  <c r="P12" i="2"/>
  <c r="L12" i="2"/>
  <c r="F12" i="2"/>
  <c r="M12" i="2" s="1"/>
  <c r="AC11" i="2"/>
  <c r="P11" i="2"/>
  <c r="L11" i="2"/>
  <c r="F11" i="2"/>
  <c r="M11" i="2" s="1"/>
  <c r="AC10" i="2"/>
  <c r="P10" i="2"/>
  <c r="L10" i="2"/>
  <c r="F10" i="2"/>
  <c r="M10" i="2" s="1"/>
  <c r="AC9" i="2"/>
  <c r="V9" i="2"/>
  <c r="R9" i="2"/>
  <c r="Z9" i="2" s="1"/>
  <c r="P9" i="2"/>
  <c r="L9" i="2"/>
  <c r="F9" i="2"/>
  <c r="M9" i="2" s="1"/>
  <c r="AC8" i="2"/>
  <c r="V8" i="2"/>
  <c r="R8" i="2"/>
  <c r="Z8" i="2" s="1"/>
  <c r="P8" i="2"/>
  <c r="L8" i="2"/>
  <c r="F8" i="2"/>
  <c r="M8" i="2" s="1"/>
  <c r="AC7" i="2"/>
  <c r="V7" i="2"/>
  <c r="R7" i="2"/>
  <c r="Z7" i="2" s="1"/>
  <c r="P7" i="2"/>
  <c r="L7" i="2"/>
  <c r="F7" i="2"/>
  <c r="M7" i="2" s="1"/>
  <c r="AC6" i="2"/>
  <c r="V6" i="2"/>
  <c r="R6" i="2"/>
  <c r="Z6" i="2" s="1"/>
  <c r="P6" i="2"/>
  <c r="L6" i="2"/>
  <c r="F6" i="2"/>
  <c r="M6" i="2" s="1"/>
  <c r="AC5" i="2"/>
  <c r="Y5" i="2"/>
  <c r="P5" i="2"/>
  <c r="L5" i="2"/>
  <c r="F5" i="2"/>
  <c r="M5" i="2" s="1"/>
  <c r="S40" i="17" l="1"/>
  <c r="S45" i="17" s="1"/>
  <c r="AC14" i="17"/>
  <c r="R37" i="17"/>
  <c r="R42" i="17"/>
  <c r="R26" i="17"/>
  <c r="AG42" i="17"/>
  <c r="AA33" i="17"/>
  <c r="N26" i="17"/>
  <c r="N39" i="17"/>
  <c r="N20" i="17"/>
  <c r="AG43" i="17"/>
  <c r="I20" i="2"/>
  <c r="J20" i="2" s="1"/>
  <c r="I14" i="2"/>
  <c r="J14" i="2" s="1"/>
  <c r="R39" i="17"/>
  <c r="I17" i="2"/>
  <c r="J17" i="2" s="1"/>
  <c r="I21" i="2"/>
  <c r="J21" i="2" s="1"/>
  <c r="I22" i="2"/>
  <c r="J22" i="2" s="1"/>
  <c r="R8" i="17"/>
  <c r="AA44" i="17"/>
  <c r="AA45" i="17" s="1"/>
  <c r="T45" i="17"/>
  <c r="R43" i="17"/>
  <c r="Q39" i="17"/>
  <c r="Q20" i="17"/>
  <c r="Q43" i="17"/>
  <c r="R38" i="17"/>
  <c r="R40" i="17" s="1"/>
  <c r="R32" i="17"/>
  <c r="Q26" i="17"/>
  <c r="R41" i="17"/>
  <c r="R14" i="17"/>
  <c r="Q8" i="17"/>
  <c r="Q37" i="17"/>
  <c r="Q42" i="17"/>
  <c r="R20" i="17"/>
  <c r="Q38" i="17"/>
  <c r="Q41" i="17"/>
  <c r="Q14" i="17"/>
  <c r="Q32" i="17"/>
  <c r="N37" i="17"/>
  <c r="N8" i="17"/>
  <c r="AG26" i="17"/>
  <c r="AG39" i="17"/>
  <c r="AG20" i="17"/>
  <c r="AG37" i="17"/>
  <c r="AG8" i="17"/>
  <c r="AG41" i="17"/>
  <c r="AG14" i="17"/>
  <c r="M40" i="17"/>
  <c r="M45" i="17" s="1"/>
  <c r="M33" i="17"/>
  <c r="J14" i="17"/>
  <c r="AB45" i="17"/>
  <c r="AE32" i="17"/>
  <c r="I16" i="2"/>
  <c r="J16" i="2" s="1"/>
  <c r="I23" i="2"/>
  <c r="J23" i="2" s="1"/>
  <c r="I6" i="2"/>
  <c r="J6" i="2" s="1"/>
  <c r="I7" i="2"/>
  <c r="J7" i="2" s="1"/>
  <c r="I8" i="2"/>
  <c r="J8" i="2" s="1"/>
  <c r="I10" i="2"/>
  <c r="J10" i="2" s="1"/>
  <c r="I19" i="2"/>
  <c r="J19" i="2" s="1"/>
  <c r="I24" i="2"/>
  <c r="J24" i="2" s="1"/>
  <c r="U44" i="17"/>
  <c r="I12" i="2"/>
  <c r="J12" i="2" s="1"/>
  <c r="I18" i="2"/>
  <c r="J18" i="2" s="1"/>
  <c r="F40" i="17"/>
  <c r="AE26" i="17"/>
  <c r="D40" i="17"/>
  <c r="AE14" i="17"/>
  <c r="S33" i="17"/>
  <c r="AE20" i="17"/>
  <c r="AE8" i="17"/>
  <c r="U33" i="17"/>
  <c r="AD26" i="17"/>
  <c r="AC8" i="17"/>
  <c r="AD20" i="17"/>
  <c r="K20" i="17"/>
  <c r="AD41" i="17"/>
  <c r="AD32" i="17"/>
  <c r="AD8" i="17"/>
  <c r="AC20" i="17"/>
  <c r="AC41" i="17"/>
  <c r="AC26" i="17"/>
  <c r="AC32" i="17"/>
  <c r="AD14" i="17"/>
  <c r="K14" i="17"/>
  <c r="J32" i="17"/>
  <c r="J8" i="17"/>
  <c r="J20" i="17"/>
  <c r="K32" i="17"/>
  <c r="K26" i="17"/>
  <c r="J26" i="17"/>
  <c r="L26" i="17"/>
  <c r="K8" i="17"/>
  <c r="V45" i="17"/>
  <c r="E40" i="17"/>
  <c r="F44" i="17"/>
  <c r="U40" i="17"/>
  <c r="G33" i="17"/>
  <c r="AD37" i="17"/>
  <c r="D44" i="17"/>
  <c r="H33" i="17"/>
  <c r="AD43" i="17"/>
  <c r="G44" i="17"/>
  <c r="AE37" i="17"/>
  <c r="AE41" i="17"/>
  <c r="E44" i="17"/>
  <c r="H44" i="17"/>
  <c r="E33" i="17"/>
  <c r="H40" i="17"/>
  <c r="AD39" i="17"/>
  <c r="F33" i="17"/>
  <c r="J38" i="17"/>
  <c r="AE42" i="17"/>
  <c r="K41" i="17"/>
  <c r="K42" i="17"/>
  <c r="K38" i="17"/>
  <c r="AC38" i="17"/>
  <c r="AC42" i="17"/>
  <c r="AC43" i="17"/>
  <c r="AE38" i="17"/>
  <c r="AD42" i="17"/>
  <c r="D33" i="17"/>
  <c r="AC39" i="17"/>
  <c r="AC37" i="17"/>
  <c r="J43" i="17"/>
  <c r="AE43" i="17"/>
  <c r="AE39" i="17"/>
  <c r="AD38" i="17"/>
  <c r="G40" i="17"/>
  <c r="I13" i="2"/>
  <c r="J13" i="2" s="1"/>
  <c r="I5" i="2"/>
  <c r="J5" i="2" s="1"/>
  <c r="I9" i="2"/>
  <c r="J9" i="2" s="1"/>
  <c r="I11" i="2"/>
  <c r="J11" i="2" s="1"/>
  <c r="I15" i="2"/>
  <c r="J15" i="2" s="1"/>
  <c r="G56" i="16"/>
  <c r="U45" i="17" l="1"/>
  <c r="N40" i="17"/>
  <c r="N45" i="17" s="1"/>
  <c r="N33" i="17"/>
  <c r="AG44" i="17"/>
  <c r="R44" i="17"/>
  <c r="R45" i="17" s="1"/>
  <c r="P33" i="17"/>
  <c r="R33" i="17"/>
  <c r="Q44" i="17"/>
  <c r="Q33" i="17"/>
  <c r="Q40" i="17"/>
  <c r="AG40" i="17"/>
  <c r="AG33" i="17"/>
  <c r="F45" i="17"/>
  <c r="G45" i="17"/>
  <c r="AD44" i="17"/>
  <c r="AE33" i="17"/>
  <c r="D45" i="17"/>
  <c r="K33" i="17"/>
  <c r="AD33" i="17"/>
  <c r="AC33" i="17"/>
  <c r="J33" i="17"/>
  <c r="E45" i="17"/>
  <c r="J37" i="17"/>
  <c r="J42" i="17"/>
  <c r="J41" i="17"/>
  <c r="K43" i="17"/>
  <c r="K44" i="17" s="1"/>
  <c r="K39" i="17"/>
  <c r="K37" i="17"/>
  <c r="J39" i="17"/>
  <c r="AC40" i="17"/>
  <c r="AC44" i="17"/>
  <c r="AD40" i="17"/>
  <c r="AE44" i="17"/>
  <c r="AE40" i="17"/>
  <c r="H45" i="17"/>
  <c r="AG45" i="17" l="1"/>
  <c r="Q45" i="17"/>
  <c r="AD45" i="17"/>
  <c r="J44" i="17"/>
  <c r="J40" i="17"/>
  <c r="AC45" i="17"/>
  <c r="K40" i="17"/>
  <c r="K45" i="17" s="1"/>
  <c r="AE45" i="17"/>
  <c r="J45" i="17" l="1"/>
  <c r="AI8" i="12" l="1"/>
  <c r="AI9" i="12" l="1"/>
  <c r="AI10" i="12"/>
  <c r="D53" i="16"/>
  <c r="D55" i="16" l="1"/>
  <c r="H55" i="16" s="1"/>
  <c r="H53" i="16"/>
  <c r="D51" i="16"/>
  <c r="H51" i="16" s="1"/>
  <c r="D50" i="16"/>
  <c r="K48" i="16"/>
  <c r="D54" i="16"/>
  <c r="H54" i="16" s="1"/>
  <c r="D52" i="16"/>
  <c r="H52" i="16" s="1"/>
  <c r="AX8" i="12" l="1"/>
  <c r="AL15" i="12"/>
  <c r="AX5" i="12"/>
  <c r="AX4" i="12"/>
  <c r="AJ15" i="12"/>
  <c r="AY10" i="12"/>
  <c r="AX9" i="12"/>
  <c r="AX6" i="12"/>
  <c r="AY9" i="12"/>
  <c r="AY6" i="12"/>
  <c r="AY8" i="12"/>
  <c r="AY5" i="12"/>
  <c r="AX10" i="12"/>
  <c r="AN15" i="12"/>
  <c r="AY4" i="12"/>
  <c r="H50" i="16"/>
  <c r="E50" i="16"/>
  <c r="D56" i="16"/>
  <c r="H56" i="16" s="1"/>
  <c r="E53" i="16"/>
  <c r="Y30" i="2"/>
  <c r="AX11" i="12" l="1"/>
  <c r="AY7" i="12"/>
  <c r="AX7" i="12"/>
  <c r="AY11" i="12"/>
  <c r="E56" i="16"/>
  <c r="AX15" i="12" l="1"/>
  <c r="AY15" i="12"/>
  <c r="R15" i="12"/>
  <c r="X15" i="12" l="1"/>
  <c r="T15" i="12"/>
  <c r="S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AG11" i="12"/>
  <c r="AF11" i="12"/>
  <c r="AE11" i="12"/>
  <c r="AD11" i="12"/>
  <c r="AC11" i="12"/>
  <c r="AB11" i="12"/>
  <c r="AA11" i="12"/>
  <c r="Z11" i="12"/>
  <c r="Y11" i="12"/>
  <c r="W11" i="12"/>
  <c r="U11" i="12"/>
  <c r="AH10" i="12"/>
  <c r="AH9" i="12"/>
  <c r="AG7" i="12"/>
  <c r="AF7" i="12"/>
  <c r="AE7" i="12"/>
  <c r="AD7" i="12"/>
  <c r="AC7" i="12"/>
  <c r="AB7" i="12"/>
  <c r="AA7" i="12"/>
  <c r="Z7" i="12"/>
  <c r="Y7" i="12"/>
  <c r="W7" i="12"/>
  <c r="V15" i="12"/>
  <c r="U7" i="12"/>
  <c r="AA15" i="12" l="1"/>
  <c r="U15" i="12"/>
  <c r="W15" i="12"/>
  <c r="Y15" i="12"/>
  <c r="AC15" i="12"/>
  <c r="AG15" i="12"/>
  <c r="AH11" i="12"/>
  <c r="AH15" i="12" s="1"/>
  <c r="AE15" i="12"/>
  <c r="AI11" i="12"/>
  <c r="AB15" i="12"/>
  <c r="AF15" i="12"/>
  <c r="AD15" i="12"/>
  <c r="Z15" i="12"/>
  <c r="AK15" i="12" l="1"/>
  <c r="AO15" i="12"/>
  <c r="AM15" i="12"/>
  <c r="AI15" i="12"/>
  <c r="AC25" i="2" l="1"/>
  <c r="AC26" i="2"/>
  <c r="AC27" i="2"/>
  <c r="AC28" i="2"/>
  <c r="AC29" i="2"/>
  <c r="P25" i="2"/>
  <c r="P26" i="2"/>
  <c r="P27" i="2"/>
  <c r="P28" i="2"/>
  <c r="P29" i="2"/>
  <c r="L25" i="2"/>
  <c r="L26" i="2"/>
  <c r="L27" i="2"/>
  <c r="L28" i="2"/>
  <c r="L29" i="2"/>
  <c r="H4" i="3" l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3" i="3"/>
  <c r="E29" i="3" l="1"/>
  <c r="H29" i="3"/>
  <c r="E28" i="3"/>
  <c r="H28" i="3"/>
  <c r="F25" i="2" l="1"/>
  <c r="F26" i="2"/>
  <c r="F27" i="2"/>
  <c r="F28" i="2"/>
  <c r="F29" i="2"/>
  <c r="O34" i="2"/>
  <c r="N34" i="2"/>
  <c r="L34" i="2"/>
  <c r="G34" i="2"/>
  <c r="Q32" i="2"/>
  <c r="Q31" i="2"/>
  <c r="Q30" i="2"/>
  <c r="O36" i="2"/>
  <c r="O35" i="2"/>
  <c r="O32" i="2"/>
  <c r="O31" i="2"/>
  <c r="O30" i="2"/>
  <c r="N36" i="2"/>
  <c r="N35" i="2"/>
  <c r="N32" i="2"/>
  <c r="N31" i="2"/>
  <c r="N30" i="2"/>
  <c r="L36" i="2"/>
  <c r="L35" i="2"/>
  <c r="L32" i="2"/>
  <c r="L31" i="2"/>
  <c r="L30" i="2"/>
  <c r="G36" i="2"/>
  <c r="G35" i="2"/>
  <c r="G32" i="2"/>
  <c r="G31" i="2"/>
  <c r="G30" i="2"/>
  <c r="E36" i="2"/>
  <c r="E35" i="2"/>
  <c r="E34" i="2"/>
  <c r="E32" i="2"/>
  <c r="E31" i="2"/>
  <c r="E30" i="2"/>
  <c r="M27" i="2" l="1"/>
  <c r="M29" i="2"/>
  <c r="M25" i="2"/>
  <c r="M28" i="2"/>
  <c r="P34" i="2"/>
  <c r="P36" i="2"/>
  <c r="F5" i="3"/>
  <c r="P32" i="2"/>
  <c r="F24" i="3"/>
  <c r="M26" i="2"/>
  <c r="F20" i="3"/>
  <c r="F16" i="3"/>
  <c r="F12" i="3"/>
  <c r="F8" i="3"/>
  <c r="F4" i="3"/>
  <c r="P35" i="2"/>
  <c r="P30" i="2"/>
  <c r="P31" i="2"/>
  <c r="I28" i="2"/>
  <c r="F26" i="3"/>
  <c r="F18" i="3"/>
  <c r="F14" i="3"/>
  <c r="F6" i="3"/>
  <c r="I19" i="3"/>
  <c r="I27" i="2"/>
  <c r="F25" i="3"/>
  <c r="F21" i="3"/>
  <c r="F17" i="3"/>
  <c r="F13" i="3"/>
  <c r="F9" i="3"/>
  <c r="I22" i="3"/>
  <c r="I18" i="3"/>
  <c r="I6" i="3"/>
  <c r="F3" i="3"/>
  <c r="I21" i="3"/>
  <c r="I5" i="3"/>
  <c r="I29" i="2"/>
  <c r="F27" i="3"/>
  <c r="I25" i="2"/>
  <c r="F23" i="3"/>
  <c r="F19" i="3"/>
  <c r="F15" i="3"/>
  <c r="F11" i="3"/>
  <c r="F7" i="3"/>
  <c r="J20" i="3"/>
  <c r="I20" i="3"/>
  <c r="J4" i="3"/>
  <c r="I4" i="3"/>
  <c r="F22" i="3"/>
  <c r="F10" i="3"/>
  <c r="I7" i="3"/>
  <c r="F30" i="2"/>
  <c r="J21" i="3"/>
  <c r="J5" i="3"/>
  <c r="F31" i="2"/>
  <c r="F34" i="2"/>
  <c r="F32" i="2"/>
  <c r="F35" i="2"/>
  <c r="J19" i="3"/>
  <c r="J7" i="3"/>
  <c r="F36" i="2"/>
  <c r="J22" i="3"/>
  <c r="J18" i="3"/>
  <c r="J6" i="3"/>
  <c r="I26" i="2"/>
  <c r="G38" i="2"/>
  <c r="N38" i="2"/>
  <c r="E38" i="2"/>
  <c r="L38" i="2"/>
  <c r="O38" i="2"/>
  <c r="AB32" i="2"/>
  <c r="AA32" i="2"/>
  <c r="Y32" i="2"/>
  <c r="AB31" i="2"/>
  <c r="AA31" i="2"/>
  <c r="Y31" i="2"/>
  <c r="AB30" i="2"/>
  <c r="AA30" i="2"/>
  <c r="AA36" i="2"/>
  <c r="Y36" i="2"/>
  <c r="AA35" i="2"/>
  <c r="Y35" i="2"/>
  <c r="AA34" i="2"/>
  <c r="Y34" i="2"/>
  <c r="Q34" i="2"/>
  <c r="F29" i="3" l="1"/>
  <c r="M34" i="2"/>
  <c r="M32" i="2"/>
  <c r="Y38" i="2"/>
  <c r="AB36" i="2"/>
  <c r="G5" i="3"/>
  <c r="G10" i="3"/>
  <c r="G13" i="3"/>
  <c r="G6" i="3"/>
  <c r="M30" i="2"/>
  <c r="M31" i="2"/>
  <c r="G9" i="3"/>
  <c r="AB35" i="2"/>
  <c r="F28" i="3"/>
  <c r="AC34" i="2"/>
  <c r="AC32" i="2"/>
  <c r="AC31" i="2"/>
  <c r="AC30" i="2"/>
  <c r="M36" i="2"/>
  <c r="P38" i="2"/>
  <c r="M35" i="2"/>
  <c r="G16" i="3"/>
  <c r="G7" i="3"/>
  <c r="J25" i="2"/>
  <c r="G23" i="3"/>
  <c r="G17" i="3"/>
  <c r="J27" i="2"/>
  <c r="G25" i="3"/>
  <c r="G18" i="3"/>
  <c r="G4" i="3"/>
  <c r="G20" i="3"/>
  <c r="G8" i="3"/>
  <c r="J26" i="2"/>
  <c r="G24" i="3"/>
  <c r="G11" i="3"/>
  <c r="G19" i="3"/>
  <c r="J29" i="2"/>
  <c r="G27" i="3"/>
  <c r="G3" i="3"/>
  <c r="G21" i="3"/>
  <c r="G14" i="3"/>
  <c r="J28" i="2"/>
  <c r="G26" i="3"/>
  <c r="G12" i="3"/>
  <c r="I34" i="2"/>
  <c r="J34" i="2" s="1"/>
  <c r="G15" i="3"/>
  <c r="G22" i="3"/>
  <c r="I32" i="2"/>
  <c r="J32" i="2" s="1"/>
  <c r="I36" i="2"/>
  <c r="J36" i="2" s="1"/>
  <c r="F38" i="2"/>
  <c r="I30" i="2"/>
  <c r="I31" i="2"/>
  <c r="J31" i="2" s="1"/>
  <c r="I35" i="2"/>
  <c r="J35" i="2" s="1"/>
  <c r="AA38" i="2"/>
  <c r="Q36" i="2"/>
  <c r="AC36" i="2" s="1"/>
  <c r="Q35" i="2"/>
  <c r="AC35" i="2" s="1"/>
  <c r="G29" i="3" l="1"/>
  <c r="M38" i="2"/>
  <c r="G28" i="3"/>
  <c r="J30" i="2"/>
  <c r="I38" i="2"/>
  <c r="J38" i="2" s="1"/>
  <c r="Q38" i="2"/>
  <c r="AC38" i="2" l="1"/>
  <c r="AB34" i="2" l="1"/>
  <c r="AB38" i="2" l="1"/>
  <c r="V5" i="2" l="1"/>
  <c r="J3" i="3"/>
  <c r="I3" i="17"/>
  <c r="I8" i="17" s="1"/>
  <c r="S5" i="2"/>
  <c r="R5" i="2" s="1"/>
  <c r="L3" i="17" l="1"/>
  <c r="L8" i="17" s="1"/>
  <c r="Z5" i="2"/>
  <c r="I3" i="3"/>
  <c r="AF8" i="17" l="1"/>
  <c r="V19" i="2"/>
  <c r="V13" i="2"/>
  <c r="V25" i="2"/>
  <c r="V14" i="2"/>
  <c r="V26" i="2"/>
  <c r="V11" i="2"/>
  <c r="V27" i="2"/>
  <c r="V12" i="2"/>
  <c r="I19" i="17"/>
  <c r="V18" i="2"/>
  <c r="I13" i="17"/>
  <c r="I12" i="17"/>
  <c r="L12" i="17" s="1"/>
  <c r="I29" i="17"/>
  <c r="L29" i="17" s="1"/>
  <c r="V28" i="2"/>
  <c r="V29" i="2"/>
  <c r="I31" i="17"/>
  <c r="L31" i="17" s="1"/>
  <c r="V15" i="2"/>
  <c r="V16" i="2"/>
  <c r="I18" i="17"/>
  <c r="L18" i="17" s="1"/>
  <c r="I28" i="17"/>
  <c r="I30" i="17"/>
  <c r="L30" i="17" s="1"/>
  <c r="V17" i="2"/>
  <c r="I17" i="17"/>
  <c r="U34" i="2"/>
  <c r="V34" i="2" s="1"/>
  <c r="V10" i="2"/>
  <c r="U31" i="2"/>
  <c r="V31" i="2" s="1"/>
  <c r="U32" i="2"/>
  <c r="V32" i="2" s="1"/>
  <c r="I15" i="17"/>
  <c r="I16" i="17"/>
  <c r="J15" i="3"/>
  <c r="U35" i="2"/>
  <c r="V35" i="2" s="1"/>
  <c r="J16" i="3"/>
  <c r="J26" i="3"/>
  <c r="U36" i="2"/>
  <c r="V36" i="2" s="1"/>
  <c r="J8" i="3"/>
  <c r="J13" i="3"/>
  <c r="J25" i="3"/>
  <c r="J10" i="3"/>
  <c r="S28" i="2"/>
  <c r="R28" i="2" s="1"/>
  <c r="S19" i="2"/>
  <c r="R19" i="2" s="1"/>
  <c r="J17" i="3"/>
  <c r="I27" i="17"/>
  <c r="S29" i="2"/>
  <c r="R29" i="2" s="1"/>
  <c r="J27" i="3"/>
  <c r="S13" i="2"/>
  <c r="R13" i="2" s="1"/>
  <c r="J11" i="3"/>
  <c r="J9" i="3"/>
  <c r="U30" i="2"/>
  <c r="V30" i="2" s="1"/>
  <c r="S14" i="2"/>
  <c r="R14" i="2" s="1"/>
  <c r="I12" i="3" s="1"/>
  <c r="J12" i="3"/>
  <c r="S16" i="2"/>
  <c r="R16" i="2" s="1"/>
  <c r="I14" i="3" s="1"/>
  <c r="J14" i="3"/>
  <c r="S15" i="2"/>
  <c r="R15" i="2" s="1"/>
  <c r="S27" i="2"/>
  <c r="R27" i="2" s="1"/>
  <c r="S12" i="2"/>
  <c r="I11" i="17"/>
  <c r="S11" i="2"/>
  <c r="R11" i="2" s="1"/>
  <c r="I10" i="17"/>
  <c r="S26" i="2"/>
  <c r="R26" i="2" s="1"/>
  <c r="J24" i="3"/>
  <c r="S18" i="2"/>
  <c r="R18" i="2" s="1"/>
  <c r="S17" i="2"/>
  <c r="R17" i="2" s="1"/>
  <c r="S25" i="2"/>
  <c r="R25" i="2" s="1"/>
  <c r="J23" i="3"/>
  <c r="S10" i="2"/>
  <c r="R10" i="2" s="1"/>
  <c r="I9" i="17"/>
  <c r="L9" i="17" s="1"/>
  <c r="S32" i="2" l="1"/>
  <c r="S30" i="2"/>
  <c r="U38" i="2"/>
  <c r="V38" i="2" s="1"/>
  <c r="R31" i="2"/>
  <c r="S35" i="2"/>
  <c r="I41" i="17"/>
  <c r="S31" i="2"/>
  <c r="Z29" i="2"/>
  <c r="I8" i="3"/>
  <c r="I38" i="17"/>
  <c r="L10" i="17"/>
  <c r="I39" i="17"/>
  <c r="L28" i="17"/>
  <c r="L17" i="17"/>
  <c r="J29" i="3"/>
  <c r="L19" i="17"/>
  <c r="I14" i="17"/>
  <c r="I20" i="17"/>
  <c r="I25" i="3"/>
  <c r="Z27" i="2"/>
  <c r="I24" i="3"/>
  <c r="Z26" i="2"/>
  <c r="I13" i="3"/>
  <c r="Z15" i="2"/>
  <c r="R34" i="2"/>
  <c r="Z28" i="2"/>
  <c r="I26" i="3"/>
  <c r="I15" i="3"/>
  <c r="R36" i="2"/>
  <c r="Z17" i="2"/>
  <c r="Z19" i="2"/>
  <c r="I17" i="3"/>
  <c r="I23" i="3"/>
  <c r="Z25" i="2"/>
  <c r="I16" i="3"/>
  <c r="Z18" i="2"/>
  <c r="L11" i="17"/>
  <c r="I9" i="3"/>
  <c r="I11" i="3"/>
  <c r="Z16" i="2"/>
  <c r="I42" i="17"/>
  <c r="S36" i="2"/>
  <c r="I43" i="17"/>
  <c r="AF39" i="17"/>
  <c r="R12" i="2"/>
  <c r="Z14" i="2"/>
  <c r="Z10" i="2"/>
  <c r="L27" i="17"/>
  <c r="J28" i="3"/>
  <c r="R35" i="2"/>
  <c r="R30" i="2"/>
  <c r="Z13" i="2"/>
  <c r="S34" i="2"/>
  <c r="L13" i="17"/>
  <c r="I32" i="17"/>
  <c r="L15" i="17"/>
  <c r="I27" i="3"/>
  <c r="Z11" i="2"/>
  <c r="L16" i="17"/>
  <c r="L38" i="17" s="1"/>
  <c r="I37" i="17"/>
  <c r="I40" i="17" l="1"/>
  <c r="L32" i="17"/>
  <c r="S38" i="2"/>
  <c r="I33" i="17"/>
  <c r="AF43" i="17"/>
  <c r="AF32" i="17"/>
  <c r="I44" i="17"/>
  <c r="L42" i="17"/>
  <c r="AF38" i="17"/>
  <c r="L14" i="17"/>
  <c r="AF42" i="17"/>
  <c r="L39" i="17"/>
  <c r="Z35" i="2"/>
  <c r="AF14" i="17"/>
  <c r="AF41" i="17"/>
  <c r="I28" i="3"/>
  <c r="Z34" i="2"/>
  <c r="Z31" i="2"/>
  <c r="AF20" i="17"/>
  <c r="AF37" i="17"/>
  <c r="Z30" i="2"/>
  <c r="L37" i="17"/>
  <c r="L20" i="17"/>
  <c r="R32" i="2"/>
  <c r="Z12" i="2"/>
  <c r="I10" i="3"/>
  <c r="L43" i="17"/>
  <c r="L41" i="17"/>
  <c r="Z36" i="2"/>
  <c r="I45" i="17" l="1"/>
  <c r="L40" i="17"/>
  <c r="L33" i="17"/>
  <c r="AF40" i="17"/>
  <c r="AF44" i="17"/>
  <c r="R38" i="2"/>
  <c r="L44" i="17"/>
  <c r="Z32" i="2"/>
  <c r="I29" i="3"/>
  <c r="AF33" i="17"/>
  <c r="L45" i="17" l="1"/>
  <c r="AF45" i="17"/>
  <c r="Z38" i="2"/>
</calcChain>
</file>

<file path=xl/sharedStrings.xml><?xml version="1.0" encoding="utf-8"?>
<sst xmlns="http://schemas.openxmlformats.org/spreadsheetml/2006/main" count="1143" uniqueCount="236">
  <si>
    <t>Ταμείο</t>
  </si>
  <si>
    <t>Κατηγορία περιφέρειας</t>
  </si>
  <si>
    <t>Σύνολο</t>
  </si>
  <si>
    <t>Αποθεματικό επίδοσης</t>
  </si>
  <si>
    <t>ΕΤΠΑ</t>
  </si>
  <si>
    <t>ΤΣ</t>
  </si>
  <si>
    <t>ΑΠ</t>
  </si>
  <si>
    <t>Βάση για τον υπολογισμό της κοινοτικής συνδρομής  (Επιλέξιμη δημόσια δαπάνη)</t>
  </si>
  <si>
    <t>Κοινοτική συνδρομή</t>
  </si>
  <si>
    <t>Εθνική συμμετοχή</t>
  </si>
  <si>
    <t xml:space="preserve">Ενδεικτική κατανομή </t>
  </si>
  <si>
    <t>Συνολική χρηματοδότηση</t>
  </si>
  <si>
    <t>Ποσοστό συγχρηματοδότησης</t>
  </si>
  <si>
    <t>Συνεισφορά της ΕΤΕπ (Για πληροφοριακούς λόγους)</t>
  </si>
  <si>
    <t>Κύρια κατανομή (συνολική χρηματοδότηση μείον το αποθεματικό επίδοσης)</t>
  </si>
  <si>
    <t>Μέρος του αποθεματικού επίδοσης (στήριξη της Ένωσης) προς τη συνολική στήριξη της Ένωσης στον άξονα προτεραιότητας</t>
  </si>
  <si>
    <t>Εθνική δημόσια δαπάνη</t>
  </si>
  <si>
    <t>Εθνική ιδιωτική δαπάνη</t>
  </si>
  <si>
    <t>Κοινοτική Συνδρομή</t>
  </si>
  <si>
    <t>Εθνική συμμετοχή [1]</t>
  </si>
  <si>
    <t>(a)</t>
  </si>
  <si>
    <t>(b) = (c) + (d))</t>
  </si>
  <si>
    <t>(c)</t>
  </si>
  <si>
    <t>(d) (1)</t>
  </si>
  <si>
    <t>(e) = (a) + (b)</t>
  </si>
  <si>
    <t>(f)  = (a)/(e) (2)</t>
  </si>
  <si>
    <t>(g)</t>
  </si>
  <si>
    <t>(h)=(a)-(j)</t>
  </si>
  <si>
    <t>(i) = (b) – (k)</t>
  </si>
  <si>
    <t>(j)</t>
  </si>
  <si>
    <t>(k)= (b) * ((j)/(a))</t>
  </si>
  <si>
    <t>(l) =(j)/(a) *100</t>
  </si>
  <si>
    <t>ΕΚΤ</t>
  </si>
  <si>
    <t>Λιγότερο Αναπτυγμένες</t>
  </si>
  <si>
    <t>Περιφέρειες σε Μετάβαση</t>
  </si>
  <si>
    <t>Περισσότερο αναπτυγμένες</t>
  </si>
  <si>
    <t>Λιγότερο αναπτυγμένες</t>
  </si>
  <si>
    <t>Ειδική κατανομή για τις απομακρυσμένες περιφέρειες ή τις βορειότερες αραιοκατοικημένες περιφέρειες</t>
  </si>
  <si>
    <t xml:space="preserve">Δεν εφαρμόζεται </t>
  </si>
  <si>
    <t>[1] Όπως ορίζεται στο άρθρο 120 του ΓΚ το ποσοστό συγχρηματοδότησης εφαρμόζεται στο επίπεδο του άξονα προτεραιότητας. Η κοινοτική συνδρομή  συμπεριλαμβανομένης εκείνης που συνδέεται με το αποθεματικό επίδοσης του άξονα προτεραιότητας, υπόκειται στον ίδιο κανόνα συγχρηματοδότησης. Η εθνική συμμετοχή θα πρέπει να κατανέμεται pro-rata μεταξύ της κύριας κατανομής και του αποθεματικού επίδοσης ανάλογα με το ποσό της κοινοτικής συνδρομής.</t>
  </si>
  <si>
    <t>[2] Ο ΑΠ περιλαμβάνει την ειδική κατανομή στη ΥΕΙ και την αντίστοιχη συνδρομή του ΕΚΤ.</t>
  </si>
  <si>
    <t>[3] Αυτό το τμήμα του ΑΠ περιλαμβάνει την ειδική κατανομή στη ΥΕΙ και την αντίστοιχη συνδρομή του ΕΚΤ.</t>
  </si>
  <si>
    <t xml:space="preserve">[4] Κατανομή ΕΚΤ χωρίς την αντίστοιχη συνδρομή της ΥΕΙ </t>
  </si>
  <si>
    <t xml:space="preserve">[6] Η κατανομή του ΕΚΤ χωρίς την αντίστοιχη συνδρομή για τη ΥΕΙ </t>
  </si>
  <si>
    <t xml:space="preserve">[7] Η κατανομή του ΕΚΤ χωρίς την αντίστοιχη συνδρομή για τη ΥΕΙ </t>
  </si>
  <si>
    <t>[8] Περιλαμβάνει την ειδική κατανομή ΥΕΙ και την αντίστοιχη στήριξη του ΕΚΤ</t>
  </si>
  <si>
    <t>Γενικό Σύνολο</t>
  </si>
  <si>
    <t>Άξονας προτεραιότητας</t>
  </si>
  <si>
    <t>Ταμείο[1]</t>
  </si>
  <si>
    <t>Κατηγορία περιφερειών</t>
  </si>
  <si>
    <t>Θεματικός Στόχος</t>
  </si>
  <si>
    <t>Άξονας προτεραιότητας 1</t>
  </si>
  <si>
    <t>Θεματικός Στόχος 11</t>
  </si>
  <si>
    <t>Άξονας προτεραιότητας 2</t>
  </si>
  <si>
    <t>Άξονας προτεραιότητας 3</t>
  </si>
  <si>
    <t>Άξονας προτεραιότητας 4</t>
  </si>
  <si>
    <t>Θεματικός Στόχος 2</t>
  </si>
  <si>
    <t>Άξονας προτεραιότητας 5</t>
  </si>
  <si>
    <t>Άξονας προτεραιότητας 6</t>
  </si>
  <si>
    <t>Άξονας προτεραιότητας 7</t>
  </si>
  <si>
    <t>Άξονας προτεραιότητας 8</t>
  </si>
  <si>
    <t>Άξονας προτεραιότητας 9</t>
  </si>
  <si>
    <t>Άξονας προτεραιότητας 10</t>
  </si>
  <si>
    <t>Τεχνική Βοήθεια</t>
  </si>
  <si>
    <t>Άξονας προτεραιότητας 11</t>
  </si>
  <si>
    <t>Άξονας προτεραιότητας 12</t>
  </si>
  <si>
    <t>Άξονας προτεραιότητας 13</t>
  </si>
  <si>
    <t>Άξονας προτεραιότητας 14</t>
  </si>
  <si>
    <t>Άξονας προτεραιότητας 15</t>
  </si>
  <si>
    <t>ΣΥΝΟΛΟ</t>
  </si>
  <si>
    <t xml:space="preserve">[1]  Για το σκοπό αυτού του πίνακα η ΥΕΙ (ειδική κατανομή και η αντίστοιχη στήριξη ΕΚΤ) θεωρείται  ως Ταμείο. </t>
  </si>
  <si>
    <t>Κοινοτική συνδρομή (προταση ΑΝΑΘΕΩΡΗΣΗΣ)</t>
  </si>
  <si>
    <t>Εθνική συμμετοχή (προταση ΑΝΑΘΕΩΡΗΣΗΣ)</t>
  </si>
  <si>
    <t>Εθνική δημόσια δαπάνη (προταση ΑΝΑΘΕΩΡΗΣΗΣ)</t>
  </si>
  <si>
    <t>Ενδεικτική κατανομή (προταση ΑΝΑΘΕΩΡΗΣΗΣ)</t>
  </si>
  <si>
    <t xml:space="preserve">Εθνική ιδιωτική δαπάνη(προταση ΑΝΑΘΕΩΡΗΣΗΣ) </t>
  </si>
  <si>
    <t>Συνολική χρηματοδότηση (προταση ΑΝΑΘΕΩΡΗΣΗΣ)</t>
  </si>
  <si>
    <t>Ποσοστό συγχρηματοδότησης (προταση ΑΝΑΘΕΩΡΗΣΗΣ)</t>
  </si>
  <si>
    <t>Συνεισφορά της ΕΤΕπ (Για πληροφοριακούς λόγους) (προταση ΑΝΑΘΕΩΡΗΣΗΣ)</t>
  </si>
  <si>
    <t>Κύρια κατανομή (συνολική χρηματοδότηση μείον το αποθεματικό επίδοσης) (προταση ΑΝΑΘΕΩΡΗΣΗΣ)</t>
  </si>
  <si>
    <t>Αποθεματικό επίδοσης (προταση ΑΝΑΘΕΩΡΗΣΗΣ)</t>
  </si>
  <si>
    <t>Μέρος του αποθεματικού επίδοσης (στήριξη της Ένωσης) προς τη συνολική στήριξη της Ένωσης στον άξονα προτεραιότητας (προταση ΑΝΑΘΕΩΡΗΣΗΣ)</t>
  </si>
  <si>
    <t>Κοινοτική Συνδρομή (προταση ΑΝΑΘΕΩΡΗΣΗΣ)</t>
  </si>
  <si>
    <t>Κοινοτική συνδρομή
ΔΙΑΦΟΡΑ
ΠΡΟΤΑΣΗ ΑΝΑΘΕΩΡΗΣΗΣ - ΕΓΚΕΚΡΙΜΕΝΟ ΕΠ ΜΔΤ</t>
  </si>
  <si>
    <t>Εθνική συμμετοχή ΔΙΑΦΟΡΑ
ΠΡΟΤΑΣΗ ΑΝΑΘΕΩΡΗΣΗΣ - ΕΓΚΕΚΡΙΜΕΝΟ ΕΠ ΜΔΤ</t>
  </si>
  <si>
    <t>Συνολική χρηματοδότηση ΔΙΑΦΟΡΑ
ΠΡΟΤΑΣΗ ΑΝΑΘΕΩΡΗΣΗΣ - ΕΓΚΕΚΡΙΜΕΝΟ ΕΠ ΜΔΤ</t>
  </si>
  <si>
    <t>Κοινοτική συνδρομή  (προταση ΑΝΑΘΕΩΡΗΣΗΣ)</t>
  </si>
  <si>
    <t>Εθνική συμμετοχή  (προταση ΑΝΑΘΕΩΡΗΣΗΣ)</t>
  </si>
  <si>
    <t>Συνολική χρηματοδότηση  (προταση ΑΝΑΘΕΩΡΗΣΗΣ)</t>
  </si>
  <si>
    <t>ΤΒ ΕΤΠΑ</t>
  </si>
  <si>
    <t>2014
(ΠΡΟΤΑΣΗ ΑΝΑΘΕΩΡΗΣΗΣ)</t>
  </si>
  <si>
    <t>2015
(ΠΡΟΤΑΣΗ ΑΝΑΘΕΩΡΗΣΗΣ)</t>
  </si>
  <si>
    <t>2016
(ΠΡΟΤΑΣΗ ΑΝΑΘΕΩΡΗΣΗΣ)</t>
  </si>
  <si>
    <t>2017
(ΠΡΟΤΑΣΗ ΑΝΑΘΕΩΡΗΣΗΣ)</t>
  </si>
  <si>
    <t>2018
(ΠΡΟΤΑΣΗ ΑΝΑΘΕΩΡΗΣΗΣ)</t>
  </si>
  <si>
    <t>2019
(ΠΡΟΤΑΣΗ ΑΝΑΘΕΩΡΗΣΗΣ)</t>
  </si>
  <si>
    <t>2020
(ΠΡΟΤΑΣΗ ΑΝΑΘΕΩΡΗΣΗΣ)</t>
  </si>
  <si>
    <t>Σύνολο
(ΠΡΟΤΑΣΗ ΑΝΑΘΕΩΡΗΣΗΣ)</t>
  </si>
  <si>
    <t>Κύρια  Κατανομή Χρηματοδότησης*</t>
  </si>
  <si>
    <t>Κύρια κατανομή χρηματοδότησης</t>
  </si>
  <si>
    <t>(5)</t>
  </si>
  <si>
    <t>Στις λιγότερο αναπτυγμένες περιφέρειες</t>
  </si>
  <si>
    <t>(6)</t>
  </si>
  <si>
    <t>Στις περιφέρειες μετάβασης</t>
  </si>
  <si>
    <t>(7)</t>
  </si>
  <si>
    <t>Στις περισσότερο αναπτυγμένες περιφέρειες</t>
  </si>
  <si>
    <t>(8)</t>
  </si>
  <si>
    <t>(1)</t>
  </si>
  <si>
    <t>ΕΚΤ**</t>
  </si>
  <si>
    <t>(2)</t>
  </si>
  <si>
    <t>(3)</t>
  </si>
  <si>
    <t>(4)</t>
  </si>
  <si>
    <t>(9)</t>
  </si>
  <si>
    <t>Ειδική χρηματοδότηση για την ΠΑΝ</t>
  </si>
  <si>
    <t>Άνευ αντικειμένου</t>
  </si>
  <si>
    <t>(10)</t>
  </si>
  <si>
    <t xml:space="preserve">Άνευ αντικειμένου </t>
  </si>
  <si>
    <t>(11)</t>
  </si>
  <si>
    <t xml:space="preserve">Ειδικές πιστώσεις σε απομακρυσμένες περιφέρειες ή βόρειες αραιοκατοικημένες περιφέρειες </t>
  </si>
  <si>
    <t>(12)</t>
  </si>
  <si>
    <t>ΕΓΚΕΚΡΙΜΕΝΟ ΕΠ ΜΔΤ</t>
  </si>
  <si>
    <t>ΠΡΟΣΘΕΤΟΙ ΠΟΡΟΙ TECHNICAL ADJUSTMENT</t>
  </si>
  <si>
    <t xml:space="preserve">ΕΓΚΕΚΡΙΜΕΝΟ ΕΠ </t>
  </si>
  <si>
    <t>ΕΓΚΕΚΡΙΜΕΝΟ ΕΠ</t>
  </si>
  <si>
    <t>Κλείδα (ΚΣ)</t>
  </si>
  <si>
    <t>Κλείδα (ΔΔ)</t>
  </si>
  <si>
    <t>Κλείδες ΚΣ (προταση ΑΝΑΘΕΩΡΗΣΗΣ)</t>
  </si>
  <si>
    <t>Κλείδες ΔΔ (προταση ΑΝΑΘΕΩΡΗΣΗΣ)</t>
  </si>
  <si>
    <t>Εγκεκριμένο ΕΠ ΜΔΤ</t>
  </si>
  <si>
    <t xml:space="preserve"> Τομέας παρέμβασης</t>
  </si>
  <si>
    <t>119 Επένδυση στη θεσμική ικανότητα και στην αποτελεσματικότητα των δημόσιων διοικήσεων και υπηρεσιών σε εθνικό, περιφερειακό και τοπικό επίπεδο</t>
  </si>
  <si>
    <t>Μορφή Χρηματοδότησης</t>
  </si>
  <si>
    <t>01. Μη επιστρεπτέα επιδότηση</t>
  </si>
  <si>
    <t xml:space="preserve">Εδαφική Διάσταση </t>
  </si>
  <si>
    <t xml:space="preserve">Μηχανισμός υλοποίησης εδαφικής διάστασης </t>
  </si>
  <si>
    <t>07. Δεν ισχύει</t>
  </si>
  <si>
    <t>Δευτερεύων θεματικός στόχος ΕΚΤ</t>
  </si>
  <si>
    <t>08. Δεν ισχύει</t>
  </si>
  <si>
    <t xml:space="preserve">Οικονομική διάσταση </t>
  </si>
  <si>
    <t>18. Δημόσια Διοίκηση</t>
  </si>
  <si>
    <t>096. Θεσμική ικανότητα της δημόσιας διοίκησης και των δημόσιων υπηρεσιών ως προς την εφαρμογή του ΕΤΠΑ ή ενεργειών που
στηρίζουν πρωτοβουλίες του ΕΚΤ για ανάπτυξη θεσμικής ικανότητας</t>
  </si>
  <si>
    <t>Λιγότερο ανεπτυγμένες περιφέρειες</t>
  </si>
  <si>
    <t>121. Προετοιμασία, εφαρμογή, παρακολούθηση και επιθεώρηση</t>
  </si>
  <si>
    <t>Περισσότερο ανεπτυγμένες περιφέρειες</t>
  </si>
  <si>
    <t>122. Αξιολόγηση και μελέτες</t>
  </si>
  <si>
    <t>123. Πληροφόρηση και επικοινωνία</t>
  </si>
  <si>
    <t xml:space="preserve">ΣΥΝΟΛΟ </t>
  </si>
  <si>
    <t>Πιν.18α</t>
  </si>
  <si>
    <t xml:space="preserve">Κοινοτική συνδρομή ΕΓΚΕΚΡΙΜΕΝΟ ΕΠ </t>
  </si>
  <si>
    <t xml:space="preserve">Εθνική συμμετοχή ΕΓΚΕΚΡΙΜΕΝΟ ΕΠ </t>
  </si>
  <si>
    <t xml:space="preserve">Συνολική χρηματοδότηση ΕΓΚΕΚΡΙΜΕΝΟ ΕΠ </t>
  </si>
  <si>
    <t>ΠΟΣΟΣΤΟ</t>
  </si>
  <si>
    <t>ΕΠΙΠΛΕΟΝ ΑΠΑΙΤΟΥΜΕΝΟΣ ΠΡΟΫΠΟΛΟΓΙΣΜΟΣ  ΧΩΡΟΘΕΤΗΜΕΝΩΝ (ΚΣ)</t>
  </si>
  <si>
    <t>ΕΠΙΠΛΕΟΝ ΑΠΑΙΤΟΥΜΕΝΟΣ ΠΡΟΫΠΟΛΟΓΙΣΜΟΣ ΧΩΡΟΘΕΤΗΜΕΝΩΝ (ΔΔ)</t>
  </si>
  <si>
    <t>ΔΙΑΘΕΣΙΜΟΣ ΠΡ/ΣΜΟΣ (ΚΣ)</t>
  </si>
  <si>
    <t>ΔΙΑΘΕΣΙΜΟΣ ΠΡ/ΣΜΟΣ (ΔΔ)</t>
  </si>
  <si>
    <t>[1]</t>
  </si>
  <si>
    <t>[2]</t>
  </si>
  <si>
    <t>[4]</t>
  </si>
  <si>
    <t>[5]</t>
  </si>
  <si>
    <t>[9]</t>
  </si>
  <si>
    <t>[10]</t>
  </si>
  <si>
    <t>ΘΕΜΑΤΙΚΟΣ ΑΞΟΝΑΣ 1</t>
  </si>
  <si>
    <t>ΘΕΜΑΤΙΚΟΣ ΑΞΟΝΑΣ 2</t>
  </si>
  <si>
    <t>ΘΕΜΑΤΙΚΟΣ ΑΞΟΝΑΣ 3</t>
  </si>
  <si>
    <t>ΘΕΜΑΤΙΚΟΣ ΑΞΟΝΑΣ ΤΒ ΕΚΤ</t>
  </si>
  <si>
    <t xml:space="preserve">ΚΑΤΗΓΟΡΙΕΣ ΠΕΡΙΦΕΡΕΙΩΝ </t>
  </si>
  <si>
    <t>ΣΥΝΟΛΟ ΕΚΤ</t>
  </si>
  <si>
    <t>ΣΥΝΟΛΟ ΕΤΠΑ</t>
  </si>
  <si>
    <t>Κοινοτική συνδρομή  (προταση ΑΝΑΘΕΩΡΗΣΗΣ - ΠΡΟΣΘΕΤΟΙ ΠΟΡΟΙ TECHNICAL ADJUSTMENT)</t>
  </si>
  <si>
    <t>Εθνική συμμετοχή  (προταση ΑΝΑΘΕΩΡΗΣΗΣ - ΠΡΟΣΘΕΤΟΙ ΠΟΡΟΙ TECHNICAL ADJUSTMENT)</t>
  </si>
  <si>
    <t>Συνολική χρηματοδότηση  (προταση ΑΝΑΘΕΩΡΗΣΗΣ - ΠΡΟΣΘΕΤΟΙ ΠΟΡΟΙ TECHNICAL ADJUSTMENT))</t>
  </si>
  <si>
    <t>[6]=[4]+[5]</t>
  </si>
  <si>
    <t>[3]=[1]+[2]</t>
  </si>
  <si>
    <t>[4]-[1]</t>
  </si>
  <si>
    <t>[5]-[2]</t>
  </si>
  <si>
    <t>[11]</t>
  </si>
  <si>
    <t>ΠΡΟΣΚΛΗΣΕΙΣ
(Κ.Σ.)
(31.7.2017)</t>
  </si>
  <si>
    <t>ΠΡΟΣΚΛΗΣΕΙΣ
(Δ.Δ.)
(31.7.2017)</t>
  </si>
  <si>
    <t>[12]</t>
  </si>
  <si>
    <t>[13]</t>
  </si>
  <si>
    <t>[14]</t>
  </si>
  <si>
    <t>[15]</t>
  </si>
  <si>
    <r>
      <t xml:space="preserve">ΔΙΑΘΕΣΙΜΟΣ ΠΡ/ΣΜΟΣ ΜΕΤΑ ΑΝΑΘΕΩΡΗΣΗ  </t>
    </r>
    <r>
      <rPr>
        <b/>
        <i/>
        <sz val="10"/>
        <color theme="1"/>
        <rFont val="Calibri"/>
        <family val="2"/>
        <charset val="161"/>
        <scheme val="minor"/>
      </rPr>
      <t>[ΠΡΟΣΘΕΤΟΙ ΠΟΡΟΙ TECHNICAL ADJUSTMENT]</t>
    </r>
    <r>
      <rPr>
        <b/>
        <sz val="11"/>
        <color theme="1"/>
        <rFont val="Calibri"/>
        <family val="2"/>
        <charset val="161"/>
        <scheme val="minor"/>
      </rPr>
      <t xml:space="preserve">
(Κ.Σ.)</t>
    </r>
  </si>
  <si>
    <r>
      <t xml:space="preserve">ΔΙΑΘΕΣΙΜΟΣ ΠΡ/ΣΜΟΣ ΜΕΤΑ ΑΝΑΘΕΩΡΗΣΗ  </t>
    </r>
    <r>
      <rPr>
        <b/>
        <i/>
        <sz val="10"/>
        <color theme="1"/>
        <rFont val="Calibri"/>
        <family val="2"/>
        <charset val="161"/>
        <scheme val="minor"/>
      </rPr>
      <t>[ΠΡΟΣΘΕΤΟΙ ΠΟΡΟΙ TECHNICAL ADJUSTMENT]</t>
    </r>
    <r>
      <rPr>
        <b/>
        <sz val="11"/>
        <color theme="1"/>
        <rFont val="Calibri"/>
        <family val="2"/>
        <charset val="161"/>
        <scheme val="minor"/>
      </rPr>
      <t xml:space="preserve">
(Δ.Δ.)</t>
    </r>
  </si>
  <si>
    <t>[6]-[3]</t>
  </si>
  <si>
    <t>ΠΟΣΟΣΤΟ ΣΥΓΧΡΗΜΑΤΟΔΟΤΗΣΗΣ</t>
  </si>
  <si>
    <t>ΝΟΔΕ (Κ.Σ.)</t>
  </si>
  <si>
    <t>ΝΟΔΕ (Δ.Δ.)</t>
  </si>
  <si>
    <r>
      <t xml:space="preserve">ΔΙΑΘΕΣΙΜΟΣ ΠΡ/ΣΜΟΣ ΜΕΤΑ ΑΝΑΘΕΩΡΗΣΗ  </t>
    </r>
    <r>
      <rPr>
        <b/>
        <i/>
        <sz val="10"/>
        <color theme="0"/>
        <rFont val="Calibri"/>
        <family val="2"/>
        <charset val="161"/>
        <scheme val="minor"/>
      </rPr>
      <t>[ΠΡΟΣΘΕΤΟΙ ΠΟΡΟΙ TECHNICAL ADJUSTMENT]</t>
    </r>
    <r>
      <rPr>
        <b/>
        <sz val="11"/>
        <color theme="0"/>
        <rFont val="Calibri"/>
        <family val="2"/>
        <charset val="161"/>
        <scheme val="minor"/>
      </rPr>
      <t xml:space="preserve">
(Κ.Σ.)</t>
    </r>
  </si>
  <si>
    <r>
      <t xml:space="preserve">ΔΙΑΘΕΣΙΜΟΣ ΠΡ/ΣΜΟΣ ΜΕΤΑ ΑΝΑΘΕΩΡΗΣΗ  </t>
    </r>
    <r>
      <rPr>
        <b/>
        <i/>
        <sz val="10"/>
        <color theme="0"/>
        <rFont val="Calibri"/>
        <family val="2"/>
        <charset val="161"/>
        <scheme val="minor"/>
      </rPr>
      <t>[ΠΡΟΣΘΕΤΟΙ ΠΟΡΟΙ TECHNICAL ADJUSTMENT]</t>
    </r>
    <r>
      <rPr>
        <b/>
        <sz val="11"/>
        <color theme="0"/>
        <rFont val="Calibri"/>
        <family val="2"/>
        <charset val="161"/>
        <scheme val="minor"/>
      </rPr>
      <t xml:space="preserve">
(Δ.Δ.)</t>
    </r>
  </si>
  <si>
    <t>[16]</t>
  </si>
  <si>
    <t>[17]</t>
  </si>
  <si>
    <t>ΑΠΟΦΑΣΕΙΣ ΕΝΤΑΞΗΣ
(Κ.Σ.)
(18.9.2017)</t>
  </si>
  <si>
    <t>ΑΠΟΦΑΣΕΙΣ ΕΝΤΑΞΗΣ
(Δ.Δ.)
(18.9.2017)</t>
  </si>
  <si>
    <r>
      <t xml:space="preserve">Κοινοτική συνδρομή  </t>
    </r>
    <r>
      <rPr>
        <b/>
        <sz val="9"/>
        <rFont val="Calibri"/>
        <family val="2"/>
        <charset val="161"/>
        <scheme val="minor"/>
      </rPr>
      <t>(προταση ΑΝΑΘΕΩΡΗΣΗΣ ΠΡΟΣΘΕΤΟΙ ΠΟΡΟΙ (22.910.421€ Κ.Σ) ΚΑΙ ΕΣΩΤΕΡΙΚΗ ΜΕΤΑΦΟΡΑ 13.640.641€ από ΠΑΠ ΣΕ ΛΑΠ</t>
    </r>
  </si>
  <si>
    <r>
      <t xml:space="preserve">Εθνική συνδρομή  </t>
    </r>
    <r>
      <rPr>
        <b/>
        <sz val="9"/>
        <rFont val="Calibri"/>
        <family val="2"/>
        <charset val="161"/>
        <scheme val="minor"/>
      </rPr>
      <t>(προταση ΑΝΑΘΕΩΡΗΣΗΣ ΠΡΟΣΘΕΤΟΙ ΠΟΡΟΙ (22.910.421€ Κ.Σ) ΚΑΙ ΕΣΩΤΕΡΙΚΗ ΜΕΤΑΦΟΡΑ 13.640.641€ από ΠΑΠ ΣΕ ΛΑΠ</t>
    </r>
  </si>
  <si>
    <r>
      <t xml:space="preserve">Συνολική χρηματοδότηση  </t>
    </r>
    <r>
      <rPr>
        <b/>
        <sz val="9"/>
        <rFont val="Calibri"/>
        <family val="2"/>
        <charset val="161"/>
        <scheme val="minor"/>
      </rPr>
      <t>(προταση ΑΝΑΘΕΩΡΗΣΗΣ ΠΡΟΣΘΕΤΟΙ ΠΟΡΟΙ ΠΡΟΣΘΕΤΟΙ ΠΟΡΟΙ (13.640.640.€ Κ.Σ) ΚΑΙ ΕΣΩΤΕΡΙΚΗ ΜΕΤΑΦΟΡΑ 13.640.641€ από ΠΑΠ ΣΕ ΛΑΠ) Δ.Δ.</t>
    </r>
  </si>
  <si>
    <t>[F]-[13]-[15]</t>
  </si>
  <si>
    <t xml:space="preserve">Κλείδες ΔΔ  (πρόταση ΑΝΑΘΕΩΡΗΣΗΣ) </t>
  </si>
  <si>
    <t xml:space="preserve">Κλείδες ΚΣ (πρόταση ΑΝΑΘΕΩΡΗΣΗΣ) </t>
  </si>
  <si>
    <t xml:space="preserve">Εθνική ιδιωτική δαπάνη (πρόταση ΑΝΑΘΕΩΡΗΣΗΣ) </t>
  </si>
  <si>
    <t>Εθνική δημόσια δαπάνη (πρόταση ΑΝΑΘΕΩΡΗΣΗΣ)</t>
  </si>
  <si>
    <t>Κοινοτική Συνδρομή (πρόταση ΑΝΑΘΕΩΡΗΣΗΣ)</t>
  </si>
  <si>
    <t>Εθνική συμμετοχή (πρόταση ΑΝΑΘΕΩΡΗΣΗΣ)</t>
  </si>
  <si>
    <t>Κύρια κατανομή (συνολική χρηματοδότηση μείον το αποθεματικό επίδοσης) (πρόταση ΑΝΑΘΕΩΡΗΣΗΣ)</t>
  </si>
  <si>
    <t>Κοινοτική συνδρομή (πρόταση ΑΝΑΘΕΩΡΗΣΗΣ)</t>
  </si>
  <si>
    <t>Ενδεικτική κατανομή (πρόταση ΑΝΑΘΕΩΡΗΣΗΣ)</t>
  </si>
  <si>
    <t>Συνολική χρηματοδότηση (πρόταση ΑΝΑΘΕΩΡΗΣΗΣ)</t>
  </si>
  <si>
    <t>Ποσοστό συγχρηματοδότησης (πρόταση ΑΝΑΘΕΩΡΗΣΗΣ)</t>
  </si>
  <si>
    <t>Συνεισφορά της ΕΤΕπ (Για πληροφοριακούς λόγους) (πρόταση ΑΝΑΘΕΩΡΗΣΗΣ)</t>
  </si>
  <si>
    <t>Αποθεματικό επίδοσης (πρόταση ΑΝΑΘΕΩΡΗΣΗΣ)</t>
  </si>
  <si>
    <t>Μέρος του αποθεματικού επίδοσης (στήριξη της Ένωσης) προς τη συνολική στήριξη της Ένωσης στον άξονα προτεραιότητας (πρόταση ΑΝΑΘΕΩΡΗΣΗΣ)</t>
  </si>
  <si>
    <t>ΠΡΟΤΑΣΗ ΑΝΑΘΕΩΡΗΣΗΣ: ΠΡΟΣΘΕΤΟΙ ΠΟΡΟΙ (22.910.421€ Κ.Σ) ΚΑΙ ΕΣΩΤΕΡΙΚΗ ΜΕΤΑΦΟΡΑ 13.640.641€ (Κ.Σ.) από ΠΑΠ ΣΕ ΛΑΠ για το ταμείο ΕΚΤ</t>
  </si>
  <si>
    <t>ΠΡΟΤΑΣΗ ΑΝΑΘΕΩΡΗΣΗΣ: ΠΡΟΣΘΕΤΟΙ ΠΟΡΟΙ (22.910.421€ Κ.Σ) ΚΑΙ ΕΣΩΤΕΡΙΚΗ ΜΕΤΑΦΟΡΑ 13.640.641€ από ΠΑΠ ΣΕ ΛΑΠ για το ταμείο ΕΚΤ</t>
  </si>
  <si>
    <t>[7]</t>
  </si>
  <si>
    <t>[8]</t>
  </si>
  <si>
    <t>[7]-[1]</t>
  </si>
  <si>
    <t>[9]-[3]</t>
  </si>
  <si>
    <t>[18]</t>
  </si>
  <si>
    <t>ΠΡΟΣΚΛΗΣΕΙΣ
(Κ.Σ.)
(18.9.2017)</t>
  </si>
  <si>
    <t>ΠΡΟΣΚΛΗΣΕΙΣ
(Δ.Δ.)
(18.9.2017)</t>
  </si>
  <si>
    <t>ΝΟΔΕ (Κ.Σ.)
(18.9.2017)</t>
  </si>
  <si>
    <t>ΝΟΔΕ (Δ.Δ.)
(18.9.2017)</t>
  </si>
  <si>
    <t>ΔΑΠΑΝΕΣ (Κ.Σ)
(18.9.2017)</t>
  </si>
  <si>
    <t xml:space="preserve">ΔΑΠΑΝΕΣ (Δ.Δ.)
(18.9.2017)
</t>
  </si>
  <si>
    <t>[19]</t>
  </si>
  <si>
    <t>[20]</t>
  </si>
  <si>
    <t>[1]-[13]-[19]</t>
  </si>
  <si>
    <t>[3]-[14]-[20]</t>
  </si>
  <si>
    <r>
      <t xml:space="preserve">ΔΙΑΘΕΣΙΜΟΣ ΠΡ/ΣΜΟΣ ΜΕΤΑ ΑΝΑΘΕΩΡΗΣΗ  </t>
    </r>
    <r>
      <rPr>
        <b/>
        <i/>
        <sz val="10"/>
        <rFont val="Calibri"/>
        <family val="2"/>
        <charset val="161"/>
        <scheme val="minor"/>
      </rPr>
      <t>[ΠΡΟΣΘΕΤΟΙ ΠΟΡΟΙ TECHNICAL ADJUSTMENT]</t>
    </r>
    <r>
      <rPr>
        <b/>
        <sz val="11"/>
        <rFont val="Calibri"/>
        <family val="2"/>
        <charset val="161"/>
        <scheme val="minor"/>
      </rPr>
      <t xml:space="preserve">
(Κ.Σ.)</t>
    </r>
  </si>
  <si>
    <r>
      <t xml:space="preserve">ΔΙΑΘΕΣΙΜΟΣ ΠΡ/ΣΜΟΣ ΜΕΤΑ ΑΝΑΘΕΩΡΗΣΗ  </t>
    </r>
    <r>
      <rPr>
        <b/>
        <i/>
        <sz val="10"/>
        <rFont val="Calibri"/>
        <family val="2"/>
        <charset val="161"/>
        <scheme val="minor"/>
      </rPr>
      <t>[ΠΡΟΣΘΕΤΟΙ ΠΟΡΟΙ TECHNICAL ADJUSTMENT]</t>
    </r>
    <r>
      <rPr>
        <b/>
        <sz val="11"/>
        <rFont val="Calibri"/>
        <family val="2"/>
        <charset val="161"/>
        <scheme val="minor"/>
      </rPr>
      <t xml:space="preserve">
(Δ.Δ.)</t>
    </r>
  </si>
  <si>
    <t>[4]-[13]-[19]</t>
  </si>
  <si>
    <t>[6]-[14]-20]</t>
  </si>
  <si>
    <t>[7]-[13]-[19]</t>
  </si>
  <si>
    <t>ΠΡΟΤΑΣΗ ΑΝΑΘΕΩΡΗΣΗΣ: ΠΡΟΣΘΕΤΟΙ ΠΟΡΟΙ (22.910.421€ Κ.Σ) ΚΑΙ ΕΣΩΤΕΡΙΚΗ ΜΕΤΑΦΟΡΑ13.640.641€ από ΠΑΠ ΣΕ ΛΑΠ για το ταμείο ΕΚΤ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</si>
</sst>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&quot; €&quot;_-;\-* #,##0.00&quot; €&quot;_-;_-* \-??&quot; €&quot;_-;_-@_-"/>
  </numFmts>
  <fonts count="27" x14ac:knownFonts="1"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  <font>
      <b/>
      <sz val="6"/>
      <color theme="1"/>
      <name val="Palatino Linotype"/>
      <family val="1"/>
      <charset val="161"/>
    </font>
    <font>
      <sz val="6"/>
      <color theme="1"/>
      <name val="Palatino Linotype"/>
      <family val="1"/>
      <charset val="16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i/>
      <sz val="6"/>
      <color theme="1"/>
      <name val="Palatino Linotype"/>
      <family val="1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9"/>
      <color theme="1"/>
      <name val="Palatino Linotype"/>
      <family val="1"/>
      <charset val="161"/>
    </font>
    <font>
      <sz val="9"/>
      <color theme="1"/>
      <name val="Palatino Linotype"/>
      <family val="1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i/>
      <sz val="10"/>
      <color theme="1"/>
      <name val="Calibri"/>
      <family val="2"/>
      <charset val="161"/>
      <scheme val="minor"/>
    </font>
    <font>
      <u/>
      <sz val="10"/>
      <color theme="10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11"/>
      <name val="Calibri"/>
      <family val="2"/>
      <charset val="161"/>
    </font>
    <font>
      <b/>
      <i/>
      <sz val="10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i/>
      <sz val="10"/>
      <color theme="0"/>
      <name val="Calibri"/>
      <family val="2"/>
      <charset val="161"/>
      <scheme val="minor"/>
    </font>
    <font>
      <b/>
      <i/>
      <sz val="10"/>
      <name val="Calibri"/>
      <family val="2"/>
      <charset val="161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8" fillId="0" borderId="0"/>
    <xf numFmtId="164" fontId="8" fillId="0" borderId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4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91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1" fillId="0" borderId="0" xfId="1" applyAlignment="1" applyProtection="1"/>
    <xf numFmtId="0" fontId="2" fillId="2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justify" vertical="top" wrapText="1"/>
    </xf>
    <xf numFmtId="0" fontId="2" fillId="5" borderId="3" xfId="0" applyFont="1" applyFill="1" applyBorder="1" applyAlignment="1">
      <alignment horizontal="center" vertical="top" wrapText="1"/>
    </xf>
    <xf numFmtId="4" fontId="6" fillId="7" borderId="8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top" wrapText="1"/>
    </xf>
    <xf numFmtId="0" fontId="9" fillId="2" borderId="13" xfId="0" applyFont="1" applyFill="1" applyBorder="1" applyAlignment="1">
      <alignment horizontal="center" vertical="top" wrapText="1"/>
    </xf>
    <xf numFmtId="0" fontId="10" fillId="0" borderId="0" xfId="0" applyFont="1"/>
    <xf numFmtId="0" fontId="9" fillId="2" borderId="15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16" xfId="0" applyFont="1" applyFill="1" applyBorder="1" applyAlignment="1">
      <alignment horizontal="center" vertical="top" wrapText="1"/>
    </xf>
    <xf numFmtId="0" fontId="9" fillId="5" borderId="10" xfId="0" applyFont="1" applyFill="1" applyBorder="1" applyAlignment="1">
      <alignment horizontal="center" vertical="top" wrapText="1"/>
    </xf>
    <xf numFmtId="0" fontId="9" fillId="5" borderId="16" xfId="0" applyFont="1" applyFill="1" applyBorder="1" applyAlignment="1">
      <alignment horizontal="center" vertical="top" wrapText="1"/>
    </xf>
    <xf numFmtId="49" fontId="10" fillId="0" borderId="15" xfId="0" applyNumberFormat="1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4" fontId="10" fillId="0" borderId="10" xfId="0" applyNumberFormat="1" applyFont="1" applyBorder="1" applyAlignment="1">
      <alignment vertical="top" wrapText="1"/>
    </xf>
    <xf numFmtId="4" fontId="9" fillId="0" borderId="10" xfId="0" applyNumberFormat="1" applyFont="1" applyBorder="1" applyAlignment="1">
      <alignment vertical="top" wrapText="1"/>
    </xf>
    <xf numFmtId="4" fontId="9" fillId="0" borderId="10" xfId="0" applyNumberFormat="1" applyFont="1" applyFill="1" applyBorder="1" applyAlignment="1">
      <alignment vertical="top" wrapText="1"/>
    </xf>
    <xf numFmtId="10" fontId="9" fillId="0" borderId="10" xfId="12" applyNumberFormat="1" applyFont="1" applyBorder="1" applyAlignment="1">
      <alignment vertical="top" wrapText="1"/>
    </xf>
    <xf numFmtId="49" fontId="10" fillId="0" borderId="17" xfId="0" applyNumberFormat="1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4" fontId="9" fillId="0" borderId="18" xfId="0" applyNumberFormat="1" applyFont="1" applyBorder="1" applyAlignment="1">
      <alignment vertical="top" wrapText="1"/>
    </xf>
    <xf numFmtId="4" fontId="10" fillId="0" borderId="0" xfId="0" applyNumberFormat="1" applyFont="1"/>
    <xf numFmtId="4" fontId="10" fillId="9" borderId="10" xfId="0" applyNumberFormat="1" applyFont="1" applyFill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5" borderId="3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0" fontId="13" fillId="0" borderId="8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3" fillId="12" borderId="8" xfId="0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4" fontId="13" fillId="12" borderId="8" xfId="0" applyNumberFormat="1" applyFont="1" applyFill="1" applyBorder="1" applyAlignment="1">
      <alignment horizontal="center" vertical="center" wrapText="1"/>
    </xf>
    <xf numFmtId="0" fontId="13" fillId="12" borderId="19" xfId="0" applyFont="1" applyFill="1" applyBorder="1" applyAlignment="1">
      <alignment horizontal="center" vertical="center" wrapText="1"/>
    </xf>
    <xf numFmtId="4" fontId="13" fillId="12" borderId="19" xfId="0" applyNumberFormat="1" applyFont="1" applyFill="1" applyBorder="1" applyAlignment="1">
      <alignment horizontal="center" vertical="center" wrapText="1"/>
    </xf>
    <xf numFmtId="0" fontId="0" fillId="0" borderId="0" xfId="0" applyBorder="1"/>
    <xf numFmtId="4" fontId="14" fillId="0" borderId="0" xfId="0" applyNumberFormat="1" applyFont="1" applyFill="1" applyBorder="1" applyAlignment="1">
      <alignment horizontal="center" vertical="center" wrapText="1"/>
    </xf>
    <xf numFmtId="3" fontId="12" fillId="9" borderId="11" xfId="0" applyNumberFormat="1" applyFont="1" applyFill="1" applyBorder="1" applyAlignment="1">
      <alignment wrapText="1"/>
    </xf>
    <xf numFmtId="0" fontId="16" fillId="2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43" fontId="16" fillId="0" borderId="10" xfId="13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43" fontId="0" fillId="0" borderId="0" xfId="0" applyNumberFormat="1"/>
    <xf numFmtId="0" fontId="5" fillId="2" borderId="3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17" fillId="0" borderId="0" xfId="0" applyFont="1"/>
    <xf numFmtId="0" fontId="17" fillId="0" borderId="11" xfId="0" applyFont="1" applyBorder="1" applyAlignment="1"/>
    <xf numFmtId="10" fontId="17" fillId="0" borderId="0" xfId="12" applyNumberFormat="1" applyFont="1"/>
    <xf numFmtId="4" fontId="17" fillId="0" borderId="0" xfId="0" applyNumberFormat="1" applyFont="1"/>
    <xf numFmtId="0" fontId="18" fillId="0" borderId="0" xfId="0" applyFont="1"/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3" borderId="5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10" fontId="17" fillId="0" borderId="5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10" fontId="18" fillId="0" borderId="5" xfId="0" applyNumberFormat="1" applyFont="1" applyBorder="1" applyAlignment="1">
      <alignment horizontal="center" vertical="center" wrapText="1"/>
    </xf>
    <xf numFmtId="4" fontId="18" fillId="9" borderId="5" xfId="0" applyNumberFormat="1" applyFont="1" applyFill="1" applyBorder="1" applyAlignment="1">
      <alignment horizontal="center" vertical="center" wrapText="1"/>
    </xf>
    <xf numFmtId="4" fontId="18" fillId="0" borderId="5" xfId="0" applyNumberFormat="1" applyFont="1" applyFill="1" applyBorder="1" applyAlignment="1">
      <alignment horizontal="center" vertical="center" wrapText="1"/>
    </xf>
    <xf numFmtId="0" fontId="20" fillId="0" borderId="0" xfId="1" applyFont="1" applyAlignment="1" applyProtection="1"/>
    <xf numFmtId="4" fontId="13" fillId="13" borderId="8" xfId="0" applyNumberFormat="1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top" wrapText="1"/>
    </xf>
    <xf numFmtId="0" fontId="5" fillId="8" borderId="19" xfId="0" applyFont="1" applyFill="1" applyBorder="1" applyAlignment="1">
      <alignment horizontal="center" vertical="top" wrapText="1"/>
    </xf>
    <xf numFmtId="0" fontId="5" fillId="14" borderId="19" xfId="0" applyFont="1" applyFill="1" applyBorder="1" applyAlignment="1">
      <alignment horizontal="center" vertical="top" wrapText="1"/>
    </xf>
    <xf numFmtId="4" fontId="13" fillId="0" borderId="8" xfId="0" applyNumberFormat="1" applyFont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0" fontId="0" fillId="12" borderId="0" xfId="0" applyFill="1"/>
    <xf numFmtId="4" fontId="13" fillId="12" borderId="5" xfId="0" applyNumberFormat="1" applyFont="1" applyFill="1" applyBorder="1" applyAlignment="1">
      <alignment horizontal="center" vertical="center" wrapText="1"/>
    </xf>
    <xf numFmtId="4" fontId="14" fillId="4" borderId="5" xfId="0" applyNumberFormat="1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justify" vertical="top" wrapText="1"/>
    </xf>
    <xf numFmtId="4" fontId="14" fillId="15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21" xfId="0" applyFont="1" applyFill="1" applyBorder="1" applyAlignment="1">
      <alignment horizontal="center" vertical="top" wrapText="1"/>
    </xf>
    <xf numFmtId="0" fontId="5" fillId="5" borderId="21" xfId="0" applyFont="1" applyFill="1" applyBorder="1" applyAlignment="1">
      <alignment horizontal="center" vertical="top" wrapText="1"/>
    </xf>
    <xf numFmtId="0" fontId="5" fillId="6" borderId="21" xfId="0" applyFont="1" applyFill="1" applyBorder="1" applyAlignment="1">
      <alignment horizontal="center" vertical="top" wrapText="1"/>
    </xf>
    <xf numFmtId="0" fontId="0" fillId="0" borderId="10" xfId="0" applyBorder="1" applyAlignment="1">
      <alignment wrapText="1"/>
    </xf>
    <xf numFmtId="0" fontId="0" fillId="0" borderId="10" xfId="0" applyBorder="1"/>
    <xf numFmtId="4" fontId="0" fillId="0" borderId="10" xfId="0" applyNumberFormat="1" applyBorder="1"/>
    <xf numFmtId="4" fontId="0" fillId="0" borderId="10" xfId="0" applyNumberFormat="1" applyFill="1" applyBorder="1"/>
    <xf numFmtId="0" fontId="18" fillId="0" borderId="10" xfId="0" applyFont="1" applyBorder="1" applyAlignment="1">
      <alignment wrapText="1"/>
    </xf>
    <xf numFmtId="0" fontId="18" fillId="0" borderId="10" xfId="0" applyFont="1" applyBorder="1"/>
    <xf numFmtId="44" fontId="18" fillId="0" borderId="10" xfId="16" applyFont="1" applyBorder="1"/>
    <xf numFmtId="44" fontId="18" fillId="13" borderId="10" xfId="16" applyFont="1" applyFill="1" applyBorder="1"/>
    <xf numFmtId="44" fontId="18" fillId="6" borderId="10" xfId="16" applyFont="1" applyFill="1" applyBorder="1"/>
    <xf numFmtId="44" fontId="18" fillId="15" borderId="10" xfId="16" applyFont="1" applyFill="1" applyBorder="1"/>
    <xf numFmtId="44" fontId="18" fillId="16" borderId="10" xfId="16" applyFont="1" applyFill="1" applyBorder="1"/>
    <xf numFmtId="44" fontId="18" fillId="0" borderId="10" xfId="16" applyFont="1" applyFill="1" applyBorder="1"/>
    <xf numFmtId="4" fontId="14" fillId="0" borderId="5" xfId="0" applyNumberFormat="1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top" wrapText="1"/>
    </xf>
    <xf numFmtId="4" fontId="14" fillId="9" borderId="5" xfId="0" applyNumberFormat="1" applyFont="1" applyFill="1" applyBorder="1" applyAlignment="1">
      <alignment horizontal="center" vertical="center" wrapText="1"/>
    </xf>
    <xf numFmtId="4" fontId="14" fillId="13" borderId="8" xfId="0" applyNumberFormat="1" applyFont="1" applyFill="1" applyBorder="1" applyAlignment="1">
      <alignment horizontal="center" vertical="center" wrapText="1"/>
    </xf>
    <xf numFmtId="0" fontId="5" fillId="11" borderId="19" xfId="0" applyFont="1" applyFill="1" applyBorder="1" applyAlignment="1">
      <alignment horizontal="center" vertical="top" wrapText="1"/>
    </xf>
    <xf numFmtId="0" fontId="5" fillId="12" borderId="19" xfId="0" applyFont="1" applyFill="1" applyBorder="1" applyAlignment="1">
      <alignment horizontal="center" vertical="top" wrapText="1"/>
    </xf>
    <xf numFmtId="4" fontId="22" fillId="13" borderId="8" xfId="0" applyNumberFormat="1" applyFont="1" applyFill="1" applyBorder="1" applyAlignment="1">
      <alignment horizontal="center" vertical="center" wrapText="1"/>
    </xf>
    <xf numFmtId="4" fontId="22" fillId="0" borderId="8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5" fillId="10" borderId="19" xfId="0" applyFont="1" applyFill="1" applyBorder="1" applyAlignment="1">
      <alignment horizontal="center" vertical="top" wrapText="1"/>
    </xf>
    <xf numFmtId="10" fontId="0" fillId="0" borderId="0" xfId="12" applyNumberFormat="1" applyFont="1"/>
    <xf numFmtId="0" fontId="11" fillId="17" borderId="3" xfId="0" applyFont="1" applyFill="1" applyBorder="1" applyAlignment="1">
      <alignment horizontal="center" vertical="top" wrapText="1"/>
    </xf>
    <xf numFmtId="0" fontId="5" fillId="17" borderId="3" xfId="0" applyFont="1" applyFill="1" applyBorder="1" applyAlignment="1">
      <alignment horizontal="center" vertical="top" wrapText="1"/>
    </xf>
    <xf numFmtId="0" fontId="24" fillId="18" borderId="19" xfId="0" applyFont="1" applyFill="1" applyBorder="1" applyAlignment="1">
      <alignment horizontal="center" vertical="top" wrapText="1"/>
    </xf>
    <xf numFmtId="0" fontId="2" fillId="17" borderId="3" xfId="0" applyFont="1" applyFill="1" applyBorder="1" applyAlignment="1">
      <alignment horizontal="center" vertical="top" wrapText="1"/>
    </xf>
    <xf numFmtId="0" fontId="18" fillId="17" borderId="4" xfId="0" applyFont="1" applyFill="1" applyBorder="1" applyAlignment="1">
      <alignment horizontal="center" vertical="center" wrapText="1"/>
    </xf>
    <xf numFmtId="0" fontId="18" fillId="17" borderId="5" xfId="0" applyFont="1" applyFill="1" applyBorder="1" applyAlignment="1">
      <alignment horizontal="center" vertical="center" wrapText="1"/>
    </xf>
    <xf numFmtId="10" fontId="18" fillId="0" borderId="0" xfId="12" applyNumberFormat="1" applyFont="1"/>
    <xf numFmtId="4" fontId="17" fillId="9" borderId="5" xfId="0" applyNumberFormat="1" applyFont="1" applyFill="1" applyBorder="1" applyAlignment="1">
      <alignment horizontal="center" vertical="center" wrapText="1"/>
    </xf>
    <xf numFmtId="10" fontId="17" fillId="0" borderId="0" xfId="0" applyNumberFormat="1" applyFont="1"/>
    <xf numFmtId="2" fontId="17" fillId="0" borderId="0" xfId="0" applyNumberFormat="1" applyFont="1"/>
    <xf numFmtId="4" fontId="18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/>
    <xf numFmtId="0" fontId="9" fillId="17" borderId="10" xfId="0" applyFont="1" applyFill="1" applyBorder="1" applyAlignment="1">
      <alignment horizontal="center" vertical="top" wrapText="1"/>
    </xf>
    <xf numFmtId="0" fontId="9" fillId="17" borderId="1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11" fillId="17" borderId="5" xfId="0" applyFont="1" applyFill="1" applyBorder="1" applyAlignment="1">
      <alignment horizontal="center" vertical="top" wrapText="1"/>
    </xf>
    <xf numFmtId="0" fontId="18" fillId="5" borderId="22" xfId="0" applyFont="1" applyFill="1" applyBorder="1" applyAlignment="1">
      <alignment horizontal="center" vertical="center" textRotation="90" wrapText="1"/>
    </xf>
    <xf numFmtId="0" fontId="18" fillId="5" borderId="5" xfId="0" applyFont="1" applyFill="1" applyBorder="1" applyAlignment="1">
      <alignment horizontal="center" vertical="center" textRotation="90" wrapText="1"/>
    </xf>
    <xf numFmtId="0" fontId="5" fillId="11" borderId="0" xfId="0" applyFont="1" applyFill="1" applyBorder="1" applyAlignment="1">
      <alignment horizontal="center" vertical="top" wrapText="1"/>
    </xf>
    <xf numFmtId="0" fontId="5" fillId="5" borderId="19" xfId="0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horizontal="center" vertical="top" wrapText="1"/>
    </xf>
    <xf numFmtId="0" fontId="16" fillId="0" borderId="2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top" wrapText="1"/>
    </xf>
    <xf numFmtId="0" fontId="9" fillId="0" borderId="11" xfId="0" applyFont="1" applyBorder="1" applyAlignment="1">
      <alignment horizontal="center"/>
    </xf>
    <xf numFmtId="0" fontId="9" fillId="2" borderId="13" xfId="0" applyFont="1" applyFill="1" applyBorder="1" applyAlignment="1">
      <alignment horizontal="center" vertical="top" wrapText="1"/>
    </xf>
    <xf numFmtId="0" fontId="9" fillId="5" borderId="14" xfId="0" applyFont="1" applyFill="1" applyBorder="1" applyAlignment="1">
      <alignment horizontal="center" vertical="top" wrapText="1"/>
    </xf>
    <xf numFmtId="0" fontId="9" fillId="2" borderId="14" xfId="0" applyFont="1" applyFill="1" applyBorder="1" applyAlignment="1">
      <alignment horizontal="center" vertical="top" wrapText="1"/>
    </xf>
    <xf numFmtId="0" fontId="9" fillId="17" borderId="13" xfId="0" applyFont="1" applyFill="1" applyBorder="1" applyAlignment="1">
      <alignment horizontal="center" vertical="top" wrapText="1"/>
    </xf>
    <xf numFmtId="0" fontId="9" fillId="17" borderId="14" xfId="0" applyFont="1" applyFill="1" applyBorder="1" applyAlignment="1">
      <alignment horizontal="center" vertical="top" wrapText="1"/>
    </xf>
    <xf numFmtId="0" fontId="18" fillId="5" borderId="2" xfId="0" applyFont="1" applyFill="1" applyBorder="1" applyAlignment="1">
      <alignment horizontal="center" vertical="center" textRotation="90" wrapText="1"/>
    </xf>
    <xf numFmtId="0" fontId="18" fillId="5" borderId="3" xfId="0" applyFont="1" applyFill="1" applyBorder="1" applyAlignment="1">
      <alignment horizontal="center" vertical="center" textRotation="90" wrapText="1"/>
    </xf>
    <xf numFmtId="0" fontId="18" fillId="5" borderId="1" xfId="0" applyFont="1" applyFill="1" applyBorder="1" applyAlignment="1">
      <alignment horizontal="center" vertical="center" textRotation="90" wrapText="1"/>
    </xf>
    <xf numFmtId="0" fontId="18" fillId="5" borderId="4" xfId="0" applyFont="1" applyFill="1" applyBorder="1" applyAlignment="1">
      <alignment horizontal="center" vertical="center" textRotation="90" wrapText="1"/>
    </xf>
    <xf numFmtId="0" fontId="18" fillId="2" borderId="1" xfId="0" applyFont="1" applyFill="1" applyBorder="1" applyAlignment="1">
      <alignment horizontal="center" vertical="center" textRotation="90" wrapText="1"/>
    </xf>
    <xf numFmtId="0" fontId="18" fillId="2" borderId="4" xfId="0" applyFont="1" applyFill="1" applyBorder="1" applyAlignment="1">
      <alignment horizontal="center" vertical="center" textRotation="90" wrapText="1"/>
    </xf>
    <xf numFmtId="0" fontId="18" fillId="0" borderId="1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textRotation="90" wrapText="1"/>
    </xf>
    <xf numFmtId="0" fontId="18" fillId="2" borderId="3" xfId="0" applyFont="1" applyFill="1" applyBorder="1" applyAlignment="1">
      <alignment horizontal="center" vertical="center" textRotation="90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17" borderId="1" xfId="0" applyFont="1" applyFill="1" applyBorder="1" applyAlignment="1">
      <alignment horizontal="center" vertical="center" textRotation="90" wrapText="1"/>
    </xf>
    <xf numFmtId="0" fontId="18" fillId="17" borderId="4" xfId="0" applyFont="1" applyFill="1" applyBorder="1" applyAlignment="1">
      <alignment horizontal="center" vertical="center" textRotation="90" wrapText="1"/>
    </xf>
    <xf numFmtId="0" fontId="18" fillId="17" borderId="2" xfId="0" applyFont="1" applyFill="1" applyBorder="1" applyAlignment="1">
      <alignment horizontal="center" vertical="center" textRotation="90" wrapText="1"/>
    </xf>
    <xf numFmtId="0" fontId="18" fillId="17" borderId="3" xfId="0" applyFont="1" applyFill="1" applyBorder="1" applyAlignment="1">
      <alignment horizontal="center" vertical="center" textRotation="90" wrapText="1"/>
    </xf>
    <xf numFmtId="0" fontId="18" fillId="17" borderId="1" xfId="0" applyFont="1" applyFill="1" applyBorder="1" applyAlignment="1">
      <alignment horizontal="center" vertical="center" wrapText="1"/>
    </xf>
    <xf numFmtId="0" fontId="18" fillId="17" borderId="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3" fontId="5" fillId="9" borderId="8" xfId="0" applyNumberFormat="1" applyFont="1" applyFill="1" applyBorder="1" applyAlignment="1">
      <alignment horizontal="center" wrapText="1"/>
    </xf>
    <xf numFmtId="0" fontId="12" fillId="9" borderId="8" xfId="0" applyFont="1" applyFill="1" applyBorder="1" applyAlignment="1">
      <alignment horizontal="center" wrapText="1"/>
    </xf>
    <xf numFmtId="0" fontId="5" fillId="9" borderId="8" xfId="0" applyFont="1" applyFill="1" applyBorder="1" applyAlignment="1">
      <alignment horizontal="center" wrapText="1"/>
    </xf>
  </cellXfs>
  <cellStyles count="17">
    <cellStyle name="Euro" xfId="4"/>
    <cellStyle name="Βασικό_Φύλλο1" xfId="5"/>
    <cellStyle name="Κανονικό" xfId="0" builtinId="0"/>
    <cellStyle name="Κανονικό 2" xfId="2"/>
    <cellStyle name="Κανονικό 2 2" xfId="6"/>
    <cellStyle name="Κανονικό 2 3" xfId="14"/>
    <cellStyle name="Κανονικό 3" xfId="7"/>
    <cellStyle name="Κανονικό 4" xfId="8"/>
    <cellStyle name="Κανονικό 5" xfId="3"/>
    <cellStyle name="Κόμμα" xfId="13" builtinId="3"/>
    <cellStyle name="Κόμμα 2" xfId="10"/>
    <cellStyle name="Νομισματική μονάδα" xfId="16" builtinId="4"/>
    <cellStyle name="Νομισματική μονάδα 2" xfId="9"/>
    <cellStyle name="Ποσοστό" xfId="12" builtinId="5"/>
    <cellStyle name="Ποσοστό 2" xfId="11"/>
    <cellStyle name="Ποσοστό 3" xfId="15"/>
    <cellStyle name="Υπερ-σύνδεση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228600</xdr:colOff>
      <xdr:row>46</xdr:row>
      <xdr:rowOff>129540</xdr:rowOff>
    </xdr:from>
    <xdr:to>
      <xdr:col>32</xdr:col>
      <xdr:colOff>0</xdr:colOff>
      <xdr:row>54</xdr:row>
      <xdr:rowOff>83820</xdr:rowOff>
    </xdr:to>
    <xdr:sp macro="" textlink="">
      <xdr:nvSpPr>
        <xdr:cNvPr id="2" name="TextBox 1"/>
        <xdr:cNvSpPr txBox="1"/>
      </xdr:nvSpPr>
      <xdr:spPr>
        <a:xfrm>
          <a:off x="33634680" y="21686520"/>
          <a:ext cx="9631680" cy="1417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/>
            <a:t>Χωροθετημένες</a:t>
          </a:r>
          <a:r>
            <a:rPr lang="el-GR" sz="1100" baseline="0"/>
            <a:t> δράσεις ΕΚΤ: 1.170.000€ για τις Αποκεντρωμένες Διοικήσεις</a:t>
          </a:r>
        </a:p>
        <a:p>
          <a:r>
            <a:rPr lang="el-GR" sz="1100" baseline="0"/>
            <a:t>Χωροθετημένες δράσεις ΕΤΠΑ: 22.200.000€ για Τοπική Αυτοδιοίκηση</a:t>
          </a:r>
        </a:p>
        <a:p>
          <a:r>
            <a:rPr lang="el-GR" sz="1100" baseline="0"/>
            <a:t>		1.720.647€  για το Δήμο Αθηναίων</a:t>
          </a:r>
          <a:endParaRPr lang="el-G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ONADA%20A1\&#913;&#925;&#913;&#920;&#917;&#937;&#929;&#919;&#931;&#919;\senaria%20Anatheorisis_DMT_EK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ΙΝ. 18α"/>
      <sheetName val="ΠΙΝ. 18γ"/>
      <sheetName val="SENARIA"/>
      <sheetName val=" Κλείδες Σενάρια 1"/>
      <sheetName val="Κλείδες Σενάρια 2"/>
      <sheetName val="Κλείδες Σενάριο 3"/>
    </sheetNames>
    <sheetDataSet>
      <sheetData sheetId="0">
        <row r="4">
          <cell r="E4">
            <v>66713492</v>
          </cell>
          <cell r="F4">
            <v>16678374</v>
          </cell>
          <cell r="I4">
            <v>83391866</v>
          </cell>
          <cell r="R4">
            <v>19691131</v>
          </cell>
        </row>
        <row r="5">
          <cell r="E5">
            <v>17454499</v>
          </cell>
          <cell r="F5">
            <v>4363625</v>
          </cell>
          <cell r="I5">
            <v>21818124</v>
          </cell>
          <cell r="R5">
            <v>5795121</v>
          </cell>
        </row>
        <row r="6">
          <cell r="E6">
            <v>17590399</v>
          </cell>
          <cell r="F6">
            <v>4397600</v>
          </cell>
          <cell r="I6">
            <v>21987999</v>
          </cell>
          <cell r="R6">
            <v>4712371</v>
          </cell>
        </row>
        <row r="7">
          <cell r="E7">
            <v>5051195</v>
          </cell>
          <cell r="F7">
            <v>5051194</v>
          </cell>
          <cell r="I7">
            <v>10102389</v>
          </cell>
          <cell r="R7">
            <v>6730826</v>
          </cell>
        </row>
        <row r="8">
          <cell r="E8">
            <v>1423951</v>
          </cell>
          <cell r="F8">
            <v>1423951</v>
          </cell>
          <cell r="I8">
            <v>2847902</v>
          </cell>
          <cell r="R8">
            <v>1618640</v>
          </cell>
        </row>
        <row r="9">
          <cell r="E9">
            <v>111815654</v>
          </cell>
          <cell r="F9">
            <v>27953914</v>
          </cell>
          <cell r="I9">
            <v>139769568</v>
          </cell>
          <cell r="R9">
            <v>27953914</v>
          </cell>
        </row>
        <row r="10">
          <cell r="E10">
            <v>19368573</v>
          </cell>
          <cell r="F10">
            <v>4842144</v>
          </cell>
          <cell r="I10">
            <v>24210717</v>
          </cell>
          <cell r="R10">
            <v>4842144</v>
          </cell>
        </row>
        <row r="11">
          <cell r="E11">
            <v>33958978</v>
          </cell>
          <cell r="F11">
            <v>8489745</v>
          </cell>
          <cell r="I11">
            <v>42448723</v>
          </cell>
          <cell r="R11">
            <v>8489745</v>
          </cell>
        </row>
        <row r="12">
          <cell r="E12">
            <v>5605111</v>
          </cell>
          <cell r="F12">
            <v>5605112</v>
          </cell>
          <cell r="I12">
            <v>11210223</v>
          </cell>
          <cell r="R12">
            <v>5605112</v>
          </cell>
        </row>
        <row r="13">
          <cell r="E13">
            <v>2748996</v>
          </cell>
          <cell r="F13">
            <v>2748996</v>
          </cell>
          <cell r="I13">
            <v>5497992</v>
          </cell>
          <cell r="R13">
            <v>2748996</v>
          </cell>
        </row>
        <row r="14">
          <cell r="E14">
            <v>54583767</v>
          </cell>
          <cell r="F14">
            <v>13645942</v>
          </cell>
          <cell r="I14">
            <v>68229709</v>
          </cell>
          <cell r="R14">
            <v>13645942</v>
          </cell>
        </row>
        <row r="15">
          <cell r="E15">
            <v>14280954</v>
          </cell>
          <cell r="F15">
            <v>3570239</v>
          </cell>
          <cell r="I15">
            <v>17851193</v>
          </cell>
          <cell r="R15">
            <v>3570239</v>
          </cell>
        </row>
        <row r="16">
          <cell r="E16">
            <v>14392144</v>
          </cell>
          <cell r="F16">
            <v>3598036</v>
          </cell>
          <cell r="I16">
            <v>17990180</v>
          </cell>
          <cell r="R16">
            <v>3598036</v>
          </cell>
        </row>
        <row r="17">
          <cell r="E17">
            <v>4132795</v>
          </cell>
          <cell r="F17">
            <v>4132795</v>
          </cell>
          <cell r="I17">
            <v>8265590</v>
          </cell>
          <cell r="R17">
            <v>4132795</v>
          </cell>
        </row>
        <row r="18">
          <cell r="E18">
            <v>1165051</v>
          </cell>
          <cell r="F18">
            <v>1165051</v>
          </cell>
          <cell r="I18">
            <v>2330102</v>
          </cell>
          <cell r="R18">
            <v>1165051</v>
          </cell>
        </row>
        <row r="19">
          <cell r="E19">
            <v>2274324</v>
          </cell>
          <cell r="F19">
            <v>568581</v>
          </cell>
          <cell r="I19">
            <v>2842905</v>
          </cell>
          <cell r="R19">
            <v>856739.80862981174</v>
          </cell>
        </row>
        <row r="20">
          <cell r="E20">
            <v>595040</v>
          </cell>
          <cell r="F20">
            <v>148760</v>
          </cell>
          <cell r="I20">
            <v>743800</v>
          </cell>
          <cell r="R20">
            <v>285677.09013104555</v>
          </cell>
        </row>
        <row r="21">
          <cell r="E21">
            <v>599673</v>
          </cell>
          <cell r="F21">
            <v>149919</v>
          </cell>
          <cell r="I21">
            <v>749592</v>
          </cell>
          <cell r="R21">
            <v>180024.45191619417</v>
          </cell>
        </row>
        <row r="22">
          <cell r="E22">
            <v>172200</v>
          </cell>
          <cell r="F22">
            <v>172200</v>
          </cell>
          <cell r="I22">
            <v>344400</v>
          </cell>
          <cell r="R22">
            <v>332849.8713246733</v>
          </cell>
        </row>
        <row r="23">
          <cell r="E23">
            <v>48544</v>
          </cell>
          <cell r="F23">
            <v>48544</v>
          </cell>
          <cell r="I23">
            <v>97088</v>
          </cell>
          <cell r="R23">
            <v>67164.777998275487</v>
          </cell>
        </row>
        <row r="24">
          <cell r="E24">
            <v>2096544</v>
          </cell>
          <cell r="F24">
            <v>524136</v>
          </cell>
          <cell r="I24">
            <v>2620680</v>
          </cell>
          <cell r="R24">
            <v>524136</v>
          </cell>
        </row>
        <row r="25">
          <cell r="E25">
            <v>363161</v>
          </cell>
          <cell r="F25">
            <v>90791</v>
          </cell>
          <cell r="I25">
            <v>453952</v>
          </cell>
          <cell r="R25">
            <v>90791</v>
          </cell>
        </row>
        <row r="26">
          <cell r="E26">
            <v>636731</v>
          </cell>
          <cell r="F26">
            <v>159183</v>
          </cell>
          <cell r="I26">
            <v>795914</v>
          </cell>
          <cell r="R26">
            <v>159183</v>
          </cell>
        </row>
        <row r="27">
          <cell r="E27">
            <v>105096</v>
          </cell>
          <cell r="F27">
            <v>105096</v>
          </cell>
          <cell r="I27">
            <v>210192</v>
          </cell>
          <cell r="R27">
            <v>105096</v>
          </cell>
        </row>
        <row r="28">
          <cell r="E28">
            <v>51544</v>
          </cell>
          <cell r="F28">
            <v>51544</v>
          </cell>
          <cell r="I28">
            <v>103088</v>
          </cell>
          <cell r="R28">
            <v>51544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eur-lex.europa.eu/LexUriServ/LexUriServ.do?uri=CONSLEG:2006R1828:20091013:EN:HTML" TargetMode="External"/><Relationship Id="rId2" Type="http://schemas.openxmlformats.org/officeDocument/2006/relationships/hyperlink" Target="http://eur-lex.europa.eu/LexUriServ/LexUriServ.do?uri=CONSLEG:2006R1828:20091013:EN:HTML" TargetMode="External"/><Relationship Id="rId1" Type="http://schemas.openxmlformats.org/officeDocument/2006/relationships/hyperlink" Target="http://eur-lex.europa.eu/LexUriServ/LexUriServ.do?uri=CONSLEG:2006R1828:20091013:EN:HTML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9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53" sqref="G53:G55"/>
    </sheetView>
  </sheetViews>
  <sheetFormatPr defaultRowHeight="14.4" x14ac:dyDescent="0.3"/>
  <cols>
    <col min="1" max="1" width="17.33203125" customWidth="1"/>
    <col min="2" max="2" width="8.44140625" bestFit="1" customWidth="1"/>
    <col min="3" max="3" width="16.5546875" customWidth="1"/>
    <col min="4" max="4" width="18.88671875" customWidth="1"/>
    <col min="5" max="5" width="43.33203125" customWidth="1"/>
    <col min="6" max="6" width="22.88671875" customWidth="1"/>
    <col min="7" max="7" width="16.6640625" customWidth="1"/>
    <col min="8" max="10" width="20.44140625" customWidth="1"/>
    <col min="11" max="11" width="24.44140625" customWidth="1"/>
  </cols>
  <sheetData>
    <row r="2" spans="1:11" ht="41.4" x14ac:dyDescent="0.3">
      <c r="A2" s="54" t="s">
        <v>47</v>
      </c>
      <c r="B2" s="54" t="s">
        <v>48</v>
      </c>
      <c r="C2" s="54" t="s">
        <v>49</v>
      </c>
      <c r="D2" s="54" t="s">
        <v>50</v>
      </c>
      <c r="E2" s="54" t="s">
        <v>129</v>
      </c>
      <c r="F2" s="54" t="s">
        <v>131</v>
      </c>
      <c r="G2" s="54" t="s">
        <v>133</v>
      </c>
      <c r="H2" s="54" t="s">
        <v>134</v>
      </c>
      <c r="I2" s="54" t="s">
        <v>136</v>
      </c>
      <c r="J2" s="54" t="s">
        <v>138</v>
      </c>
      <c r="K2" s="54" t="s">
        <v>8</v>
      </c>
    </row>
    <row r="3" spans="1:11" ht="52.8" x14ac:dyDescent="0.3">
      <c r="A3" s="50" t="s">
        <v>51</v>
      </c>
      <c r="B3" s="51" t="s">
        <v>32</v>
      </c>
      <c r="C3" s="51" t="s">
        <v>141</v>
      </c>
      <c r="D3" s="51" t="s">
        <v>52</v>
      </c>
      <c r="E3" s="55" t="s">
        <v>130</v>
      </c>
      <c r="F3" s="52" t="s">
        <v>132</v>
      </c>
      <c r="G3" s="52" t="s">
        <v>135</v>
      </c>
      <c r="H3" s="52" t="s">
        <v>135</v>
      </c>
      <c r="I3" s="52" t="s">
        <v>137</v>
      </c>
      <c r="J3" s="52" t="s">
        <v>139</v>
      </c>
      <c r="K3" s="53">
        <f>'ΠΙΝ. 18α'!AD5</f>
        <v>86348843</v>
      </c>
    </row>
    <row r="4" spans="1:11" ht="52.8" x14ac:dyDescent="0.3">
      <c r="A4" s="50" t="s">
        <v>51</v>
      </c>
      <c r="B4" s="51" t="s">
        <v>32</v>
      </c>
      <c r="C4" s="51" t="s">
        <v>34</v>
      </c>
      <c r="D4" s="51" t="s">
        <v>52</v>
      </c>
      <c r="E4" s="55" t="s">
        <v>130</v>
      </c>
      <c r="F4" s="52" t="s">
        <v>132</v>
      </c>
      <c r="G4" s="52" t="s">
        <v>135</v>
      </c>
      <c r="H4" s="52" t="s">
        <v>135</v>
      </c>
      <c r="I4" s="52" t="s">
        <v>137</v>
      </c>
      <c r="J4" s="52" t="s">
        <v>139</v>
      </c>
      <c r="K4" s="53">
        <f>'ΠΙΝ. 18α'!AD6</f>
        <v>23180482</v>
      </c>
    </row>
    <row r="5" spans="1:11" ht="52.8" x14ac:dyDescent="0.3">
      <c r="A5" s="50" t="s">
        <v>51</v>
      </c>
      <c r="B5" s="51" t="s">
        <v>32</v>
      </c>
      <c r="C5" s="51" t="s">
        <v>143</v>
      </c>
      <c r="D5" s="51" t="s">
        <v>52</v>
      </c>
      <c r="E5" s="55" t="s">
        <v>130</v>
      </c>
      <c r="F5" s="52" t="s">
        <v>132</v>
      </c>
      <c r="G5" s="52" t="s">
        <v>135</v>
      </c>
      <c r="H5" s="52" t="s">
        <v>135</v>
      </c>
      <c r="I5" s="52" t="s">
        <v>137</v>
      </c>
      <c r="J5" s="52" t="s">
        <v>139</v>
      </c>
      <c r="K5" s="53">
        <f>'ΠΙΝ. 18α'!AD7</f>
        <v>11864942</v>
      </c>
    </row>
    <row r="6" spans="1:11" ht="52.8" x14ac:dyDescent="0.3">
      <c r="A6" s="50" t="s">
        <v>53</v>
      </c>
      <c r="B6" s="51" t="s">
        <v>32</v>
      </c>
      <c r="C6" s="51" t="s">
        <v>34</v>
      </c>
      <c r="D6" s="51" t="s">
        <v>52</v>
      </c>
      <c r="E6" s="55" t="s">
        <v>130</v>
      </c>
      <c r="F6" s="52" t="s">
        <v>132</v>
      </c>
      <c r="G6" s="52" t="s">
        <v>135</v>
      </c>
      <c r="H6" s="52" t="s">
        <v>135</v>
      </c>
      <c r="I6" s="52" t="s">
        <v>137</v>
      </c>
      <c r="J6" s="52" t="s">
        <v>139</v>
      </c>
      <c r="K6" s="53">
        <f>'ΠΙΝ. 18α'!AD8</f>
        <v>6730826</v>
      </c>
    </row>
    <row r="7" spans="1:11" ht="52.8" x14ac:dyDescent="0.3">
      <c r="A7" s="50" t="s">
        <v>54</v>
      </c>
      <c r="B7" s="51" t="s">
        <v>32</v>
      </c>
      <c r="C7" s="51" t="s">
        <v>143</v>
      </c>
      <c r="D7" s="51" t="s">
        <v>52</v>
      </c>
      <c r="E7" s="55" t="s">
        <v>130</v>
      </c>
      <c r="F7" s="52" t="s">
        <v>132</v>
      </c>
      <c r="G7" s="52" t="s">
        <v>135</v>
      </c>
      <c r="H7" s="52" t="s">
        <v>135</v>
      </c>
      <c r="I7" s="52" t="s">
        <v>137</v>
      </c>
      <c r="J7" s="52" t="s">
        <v>139</v>
      </c>
      <c r="K7" s="53">
        <f>'ΠΙΝ. 18α'!AD9</f>
        <v>1018864</v>
      </c>
    </row>
    <row r="8" spans="1:11" ht="66" x14ac:dyDescent="0.3">
      <c r="A8" s="50" t="s">
        <v>55</v>
      </c>
      <c r="B8" s="51" t="s">
        <v>4</v>
      </c>
      <c r="C8" s="51" t="s">
        <v>141</v>
      </c>
      <c r="D8" s="51" t="s">
        <v>56</v>
      </c>
      <c r="E8" s="55" t="s">
        <v>140</v>
      </c>
      <c r="F8" s="52" t="s">
        <v>132</v>
      </c>
      <c r="G8" s="52" t="s">
        <v>135</v>
      </c>
      <c r="H8" s="52" t="s">
        <v>135</v>
      </c>
      <c r="I8" s="52" t="s">
        <v>137</v>
      </c>
      <c r="J8" s="52" t="s">
        <v>139</v>
      </c>
      <c r="K8" s="53">
        <f>'ΠΙΝ. 18α'!AD10</f>
        <v>111815654</v>
      </c>
    </row>
    <row r="9" spans="1:11" ht="66" x14ac:dyDescent="0.3">
      <c r="A9" s="50" t="s">
        <v>55</v>
      </c>
      <c r="B9" s="51" t="s">
        <v>4</v>
      </c>
      <c r="C9" s="51" t="s">
        <v>34</v>
      </c>
      <c r="D9" s="51" t="s">
        <v>56</v>
      </c>
      <c r="E9" s="55" t="s">
        <v>140</v>
      </c>
      <c r="F9" s="52" t="s">
        <v>132</v>
      </c>
      <c r="G9" s="52" t="s">
        <v>135</v>
      </c>
      <c r="H9" s="52" t="s">
        <v>135</v>
      </c>
      <c r="I9" s="52" t="s">
        <v>137</v>
      </c>
      <c r="J9" s="52" t="s">
        <v>139</v>
      </c>
      <c r="K9" s="53">
        <f>'ΠΙΝ. 18α'!AD11</f>
        <v>19368573</v>
      </c>
    </row>
    <row r="10" spans="1:11" ht="66" x14ac:dyDescent="0.3">
      <c r="A10" s="50" t="s">
        <v>55</v>
      </c>
      <c r="B10" s="51" t="s">
        <v>4</v>
      </c>
      <c r="C10" s="51" t="s">
        <v>143</v>
      </c>
      <c r="D10" s="51" t="s">
        <v>56</v>
      </c>
      <c r="E10" s="55" t="s">
        <v>140</v>
      </c>
      <c r="F10" s="52" t="s">
        <v>132</v>
      </c>
      <c r="G10" s="52" t="s">
        <v>135</v>
      </c>
      <c r="H10" s="52" t="s">
        <v>135</v>
      </c>
      <c r="I10" s="52" t="s">
        <v>137</v>
      </c>
      <c r="J10" s="52" t="s">
        <v>139</v>
      </c>
      <c r="K10" s="53">
        <f>'ΠΙΝ. 18α'!AD12</f>
        <v>33958978</v>
      </c>
    </row>
    <row r="11" spans="1:11" ht="66" x14ac:dyDescent="0.3">
      <c r="A11" s="50" t="s">
        <v>57</v>
      </c>
      <c r="B11" s="51" t="s">
        <v>4</v>
      </c>
      <c r="C11" s="51" t="s">
        <v>34</v>
      </c>
      <c r="D11" s="51" t="s">
        <v>56</v>
      </c>
      <c r="E11" s="55" t="s">
        <v>140</v>
      </c>
      <c r="F11" s="52" t="s">
        <v>132</v>
      </c>
      <c r="G11" s="52" t="s">
        <v>135</v>
      </c>
      <c r="H11" s="52" t="s">
        <v>135</v>
      </c>
      <c r="I11" s="52" t="s">
        <v>137</v>
      </c>
      <c r="J11" s="52" t="s">
        <v>139</v>
      </c>
      <c r="K11" s="53">
        <f>'ΠΙΝ. 18α'!AD13</f>
        <v>5605111</v>
      </c>
    </row>
    <row r="12" spans="1:11" ht="66" x14ac:dyDescent="0.3">
      <c r="A12" s="50" t="s">
        <v>58</v>
      </c>
      <c r="B12" s="51" t="s">
        <v>4</v>
      </c>
      <c r="C12" s="51" t="s">
        <v>143</v>
      </c>
      <c r="D12" s="51" t="s">
        <v>56</v>
      </c>
      <c r="E12" s="55" t="s">
        <v>140</v>
      </c>
      <c r="F12" s="52" t="s">
        <v>132</v>
      </c>
      <c r="G12" s="52" t="s">
        <v>135</v>
      </c>
      <c r="H12" s="52" t="s">
        <v>135</v>
      </c>
      <c r="I12" s="52" t="s">
        <v>137</v>
      </c>
      <c r="J12" s="52" t="s">
        <v>139</v>
      </c>
      <c r="K12" s="53">
        <f>'ΠΙΝ. 18α'!AD14</f>
        <v>2748996</v>
      </c>
    </row>
    <row r="13" spans="1:11" ht="52.8" x14ac:dyDescent="0.3">
      <c r="A13" s="50" t="s">
        <v>59</v>
      </c>
      <c r="B13" s="51" t="s">
        <v>32</v>
      </c>
      <c r="C13" s="51" t="s">
        <v>141</v>
      </c>
      <c r="D13" s="51" t="s">
        <v>52</v>
      </c>
      <c r="E13" s="55" t="s">
        <v>130</v>
      </c>
      <c r="F13" s="52" t="s">
        <v>132</v>
      </c>
      <c r="G13" s="52" t="s">
        <v>135</v>
      </c>
      <c r="H13" s="52" t="s">
        <v>135</v>
      </c>
      <c r="I13" s="52" t="s">
        <v>137</v>
      </c>
      <c r="J13" s="52" t="s">
        <v>139</v>
      </c>
      <c r="K13" s="53">
        <f>'ΠΙΝ. 18α'!AD15</f>
        <v>60348374</v>
      </c>
    </row>
    <row r="14" spans="1:11" ht="52.8" x14ac:dyDescent="0.3">
      <c r="A14" s="50" t="s">
        <v>59</v>
      </c>
      <c r="B14" s="51" t="s">
        <v>32</v>
      </c>
      <c r="C14" s="51" t="s">
        <v>34</v>
      </c>
      <c r="D14" s="51" t="s">
        <v>52</v>
      </c>
      <c r="E14" s="55" t="s">
        <v>130</v>
      </c>
      <c r="F14" s="52" t="s">
        <v>132</v>
      </c>
      <c r="G14" s="52" t="s">
        <v>135</v>
      </c>
      <c r="H14" s="52" t="s">
        <v>135</v>
      </c>
      <c r="I14" s="52" t="s">
        <v>137</v>
      </c>
      <c r="J14" s="52" t="s">
        <v>139</v>
      </c>
      <c r="K14" s="53">
        <f>'ΠΙΝ. 18α'!AD16</f>
        <v>14280954</v>
      </c>
    </row>
    <row r="15" spans="1:11" ht="52.8" x14ac:dyDescent="0.3">
      <c r="A15" s="50" t="s">
        <v>59</v>
      </c>
      <c r="B15" s="51" t="s">
        <v>32</v>
      </c>
      <c r="C15" s="51" t="s">
        <v>143</v>
      </c>
      <c r="D15" s="51" t="s">
        <v>52</v>
      </c>
      <c r="E15" s="55" t="s">
        <v>130</v>
      </c>
      <c r="F15" s="52" t="s">
        <v>132</v>
      </c>
      <c r="G15" s="52" t="s">
        <v>135</v>
      </c>
      <c r="H15" s="52" t="s">
        <v>135</v>
      </c>
      <c r="I15" s="52" t="s">
        <v>137</v>
      </c>
      <c r="J15" s="52" t="s">
        <v>139</v>
      </c>
      <c r="K15" s="53">
        <f>'ΠΙΝ. 18α'!AD17</f>
        <v>9059238</v>
      </c>
    </row>
    <row r="16" spans="1:11" ht="52.8" x14ac:dyDescent="0.3">
      <c r="A16" s="50" t="s">
        <v>60</v>
      </c>
      <c r="B16" s="51" t="s">
        <v>32</v>
      </c>
      <c r="C16" s="51" t="s">
        <v>34</v>
      </c>
      <c r="D16" s="51" t="s">
        <v>52</v>
      </c>
      <c r="E16" s="55" t="s">
        <v>130</v>
      </c>
      <c r="F16" s="52" t="s">
        <v>132</v>
      </c>
      <c r="G16" s="52" t="s">
        <v>135</v>
      </c>
      <c r="H16" s="52" t="s">
        <v>135</v>
      </c>
      <c r="I16" s="52" t="s">
        <v>137</v>
      </c>
      <c r="J16" s="52" t="s">
        <v>139</v>
      </c>
      <c r="K16" s="53">
        <f>'ΠΙΝ. 18α'!AD18</f>
        <v>4132795</v>
      </c>
    </row>
    <row r="17" spans="1:11" ht="52.8" x14ac:dyDescent="0.3">
      <c r="A17" s="50" t="s">
        <v>61</v>
      </c>
      <c r="B17" s="51" t="s">
        <v>32</v>
      </c>
      <c r="C17" s="51" t="s">
        <v>143</v>
      </c>
      <c r="D17" s="51" t="s">
        <v>52</v>
      </c>
      <c r="E17" s="55" t="s">
        <v>130</v>
      </c>
      <c r="F17" s="52" t="s">
        <v>132</v>
      </c>
      <c r="G17" s="52" t="s">
        <v>135</v>
      </c>
      <c r="H17" s="52" t="s">
        <v>135</v>
      </c>
      <c r="I17" s="52" t="s">
        <v>137</v>
      </c>
      <c r="J17" s="52" t="s">
        <v>139</v>
      </c>
      <c r="K17" s="53">
        <f>'ΠΙΝ. 18α'!AD19</f>
        <v>733350</v>
      </c>
    </row>
    <row r="18" spans="1:11" ht="39.6" x14ac:dyDescent="0.3">
      <c r="A18" s="50" t="s">
        <v>62</v>
      </c>
      <c r="B18" s="51" t="s">
        <v>32</v>
      </c>
      <c r="C18" s="51" t="s">
        <v>141</v>
      </c>
      <c r="D18" s="51" t="s">
        <v>63</v>
      </c>
      <c r="E18" s="55" t="s">
        <v>142</v>
      </c>
      <c r="F18" s="52" t="s">
        <v>132</v>
      </c>
      <c r="G18" s="52" t="s">
        <v>135</v>
      </c>
      <c r="H18" s="52" t="s">
        <v>135</v>
      </c>
      <c r="I18" s="52" t="s">
        <v>137</v>
      </c>
      <c r="J18" s="52" t="s">
        <v>139</v>
      </c>
      <c r="K18" s="53">
        <v>1191413</v>
      </c>
    </row>
    <row r="19" spans="1:11" ht="26.4" x14ac:dyDescent="0.3">
      <c r="A19" s="50" t="s">
        <v>62</v>
      </c>
      <c r="B19" s="51" t="s">
        <v>32</v>
      </c>
      <c r="C19" s="51" t="s">
        <v>34</v>
      </c>
      <c r="D19" s="51" t="s">
        <v>63</v>
      </c>
      <c r="E19" s="55" t="s">
        <v>142</v>
      </c>
      <c r="F19" s="52" t="s">
        <v>132</v>
      </c>
      <c r="G19" s="52" t="s">
        <v>135</v>
      </c>
      <c r="H19" s="52" t="s">
        <v>135</v>
      </c>
      <c r="I19" s="52" t="s">
        <v>137</v>
      </c>
      <c r="J19" s="52" t="s">
        <v>139</v>
      </c>
      <c r="K19" s="53">
        <v>362647</v>
      </c>
    </row>
    <row r="20" spans="1:11" ht="39.6" x14ac:dyDescent="0.3">
      <c r="A20" s="50" t="s">
        <v>62</v>
      </c>
      <c r="B20" s="51" t="s">
        <v>32</v>
      </c>
      <c r="C20" s="51" t="s">
        <v>143</v>
      </c>
      <c r="D20" s="51" t="s">
        <v>63</v>
      </c>
      <c r="E20" s="55" t="s">
        <v>142</v>
      </c>
      <c r="F20" s="52" t="s">
        <v>132</v>
      </c>
      <c r="G20" s="52" t="s">
        <v>135</v>
      </c>
      <c r="H20" s="52" t="s">
        <v>135</v>
      </c>
      <c r="I20" s="52" t="s">
        <v>137</v>
      </c>
      <c r="J20" s="52" t="s">
        <v>139</v>
      </c>
      <c r="K20" s="53">
        <v>155971</v>
      </c>
    </row>
    <row r="21" spans="1:11" ht="39.6" x14ac:dyDescent="0.3">
      <c r="A21" s="50" t="s">
        <v>62</v>
      </c>
      <c r="B21" s="51" t="s">
        <v>32</v>
      </c>
      <c r="C21" s="51" t="s">
        <v>141</v>
      </c>
      <c r="D21" s="51" t="s">
        <v>63</v>
      </c>
      <c r="E21" s="55" t="s">
        <v>144</v>
      </c>
      <c r="F21" s="52" t="s">
        <v>132</v>
      </c>
      <c r="G21" s="52" t="s">
        <v>135</v>
      </c>
      <c r="H21" s="52" t="s">
        <v>135</v>
      </c>
      <c r="I21" s="52" t="s">
        <v>137</v>
      </c>
      <c r="J21" s="52" t="s">
        <v>139</v>
      </c>
      <c r="K21" s="53">
        <v>1769153</v>
      </c>
    </row>
    <row r="22" spans="1:11" ht="26.4" x14ac:dyDescent="0.3">
      <c r="A22" s="50" t="s">
        <v>62</v>
      </c>
      <c r="B22" s="51" t="s">
        <v>32</v>
      </c>
      <c r="C22" s="51" t="s">
        <v>34</v>
      </c>
      <c r="D22" s="51" t="s">
        <v>63</v>
      </c>
      <c r="E22" s="55" t="s">
        <v>144</v>
      </c>
      <c r="F22" s="52" t="s">
        <v>132</v>
      </c>
      <c r="G22" s="52" t="s">
        <v>135</v>
      </c>
      <c r="H22" s="52" t="s">
        <v>135</v>
      </c>
      <c r="I22" s="52" t="s">
        <v>137</v>
      </c>
      <c r="J22" s="52" t="s">
        <v>139</v>
      </c>
      <c r="K22" s="53">
        <v>581715</v>
      </c>
    </row>
    <row r="23" spans="1:11" ht="39.6" x14ac:dyDescent="0.3">
      <c r="A23" s="50" t="s">
        <v>62</v>
      </c>
      <c r="B23" s="51" t="s">
        <v>32</v>
      </c>
      <c r="C23" s="51" t="s">
        <v>143</v>
      </c>
      <c r="D23" s="51" t="s">
        <v>63</v>
      </c>
      <c r="E23" s="55" t="s">
        <v>144</v>
      </c>
      <c r="F23" s="52" t="s">
        <v>132</v>
      </c>
      <c r="G23" s="52" t="s">
        <v>135</v>
      </c>
      <c r="H23" s="52" t="s">
        <v>135</v>
      </c>
      <c r="I23" s="52" t="s">
        <v>137</v>
      </c>
      <c r="J23" s="52" t="s">
        <v>139</v>
      </c>
      <c r="K23" s="53">
        <v>97410</v>
      </c>
    </row>
    <row r="24" spans="1:11" ht="39.6" x14ac:dyDescent="0.3">
      <c r="A24" s="50" t="s">
        <v>62</v>
      </c>
      <c r="B24" s="51" t="s">
        <v>32</v>
      </c>
      <c r="C24" s="51" t="s">
        <v>141</v>
      </c>
      <c r="D24" s="51" t="s">
        <v>63</v>
      </c>
      <c r="E24" s="55" t="s">
        <v>145</v>
      </c>
      <c r="F24" s="52" t="s">
        <v>132</v>
      </c>
      <c r="G24" s="52" t="s">
        <v>135</v>
      </c>
      <c r="H24" s="52" t="s">
        <v>135</v>
      </c>
      <c r="I24" s="52" t="s">
        <v>137</v>
      </c>
      <c r="J24" s="52" t="s">
        <v>139</v>
      </c>
      <c r="K24" s="53">
        <v>758108</v>
      </c>
    </row>
    <row r="25" spans="1:11" ht="26.4" x14ac:dyDescent="0.3">
      <c r="A25" s="50" t="s">
        <v>62</v>
      </c>
      <c r="B25" s="51" t="s">
        <v>32</v>
      </c>
      <c r="C25" s="51" t="s">
        <v>34</v>
      </c>
      <c r="D25" s="51" t="s">
        <v>63</v>
      </c>
      <c r="E25" s="55" t="s">
        <v>145</v>
      </c>
      <c r="F25" s="52" t="s">
        <v>132</v>
      </c>
      <c r="G25" s="52" t="s">
        <v>135</v>
      </c>
      <c r="H25" s="52" t="s">
        <v>135</v>
      </c>
      <c r="I25" s="52" t="s">
        <v>137</v>
      </c>
      <c r="J25" s="52" t="s">
        <v>139</v>
      </c>
      <c r="K25" s="53">
        <v>198346</v>
      </c>
    </row>
    <row r="26" spans="1:11" ht="39.6" x14ac:dyDescent="0.3">
      <c r="A26" s="50" t="s">
        <v>62</v>
      </c>
      <c r="B26" s="51" t="s">
        <v>32</v>
      </c>
      <c r="C26" s="51" t="s">
        <v>143</v>
      </c>
      <c r="D26" s="51" t="s">
        <v>63</v>
      </c>
      <c r="E26" s="55" t="s">
        <v>145</v>
      </c>
      <c r="F26" s="52" t="s">
        <v>132</v>
      </c>
      <c r="G26" s="52" t="s">
        <v>135</v>
      </c>
      <c r="H26" s="52" t="s">
        <v>135</v>
      </c>
      <c r="I26" s="52" t="s">
        <v>137</v>
      </c>
      <c r="J26" s="52" t="s">
        <v>139</v>
      </c>
      <c r="K26" s="53">
        <v>199891</v>
      </c>
    </row>
    <row r="27" spans="1:11" ht="26.4" x14ac:dyDescent="0.3">
      <c r="A27" s="50" t="s">
        <v>64</v>
      </c>
      <c r="B27" s="51" t="s">
        <v>32</v>
      </c>
      <c r="C27" s="51" t="s">
        <v>34</v>
      </c>
      <c r="D27" s="51" t="s">
        <v>63</v>
      </c>
      <c r="E27" s="55" t="s">
        <v>142</v>
      </c>
      <c r="F27" s="52" t="s">
        <v>132</v>
      </c>
      <c r="G27" s="52" t="s">
        <v>135</v>
      </c>
      <c r="H27" s="52" t="s">
        <v>135</v>
      </c>
      <c r="I27" s="52" t="s">
        <v>137</v>
      </c>
      <c r="J27" s="52" t="s">
        <v>139</v>
      </c>
      <c r="K27" s="53">
        <v>105595</v>
      </c>
    </row>
    <row r="28" spans="1:11" ht="26.4" x14ac:dyDescent="0.3">
      <c r="A28" s="50" t="s">
        <v>64</v>
      </c>
      <c r="B28" s="51" t="s">
        <v>32</v>
      </c>
      <c r="C28" s="51" t="s">
        <v>34</v>
      </c>
      <c r="D28" s="51" t="s">
        <v>63</v>
      </c>
      <c r="E28" s="55" t="s">
        <v>144</v>
      </c>
      <c r="F28" s="52" t="s">
        <v>132</v>
      </c>
      <c r="G28" s="52" t="s">
        <v>135</v>
      </c>
      <c r="H28" s="52" t="s">
        <v>135</v>
      </c>
      <c r="I28" s="52" t="s">
        <v>137</v>
      </c>
      <c r="J28" s="52" t="s">
        <v>139</v>
      </c>
      <c r="K28" s="53">
        <v>169855</v>
      </c>
    </row>
    <row r="29" spans="1:11" ht="26.4" x14ac:dyDescent="0.3">
      <c r="A29" s="50" t="s">
        <v>64</v>
      </c>
      <c r="B29" s="51" t="s">
        <v>32</v>
      </c>
      <c r="C29" s="51" t="s">
        <v>34</v>
      </c>
      <c r="D29" s="51" t="s">
        <v>63</v>
      </c>
      <c r="E29" s="55" t="s">
        <v>145</v>
      </c>
      <c r="F29" s="52" t="s">
        <v>132</v>
      </c>
      <c r="G29" s="52" t="s">
        <v>135</v>
      </c>
      <c r="H29" s="52" t="s">
        <v>135</v>
      </c>
      <c r="I29" s="52" t="s">
        <v>137</v>
      </c>
      <c r="J29" s="52" t="s">
        <v>139</v>
      </c>
      <c r="K29" s="53">
        <v>57400</v>
      </c>
    </row>
    <row r="30" spans="1:11" ht="39.6" x14ac:dyDescent="0.3">
      <c r="A30" s="50" t="s">
        <v>65</v>
      </c>
      <c r="B30" s="51" t="s">
        <v>32</v>
      </c>
      <c r="C30" s="51" t="s">
        <v>143</v>
      </c>
      <c r="D30" s="51" t="s">
        <v>63</v>
      </c>
      <c r="E30" s="55" t="s">
        <v>142</v>
      </c>
      <c r="F30" s="52" t="s">
        <v>132</v>
      </c>
      <c r="G30" s="52" t="s">
        <v>135</v>
      </c>
      <c r="H30" s="52" t="s">
        <v>135</v>
      </c>
      <c r="I30" s="52" t="s">
        <v>137</v>
      </c>
      <c r="J30" s="52" t="s">
        <v>139</v>
      </c>
      <c r="K30" s="53">
        <v>14301</v>
      </c>
    </row>
    <row r="31" spans="1:11" ht="39.6" x14ac:dyDescent="0.3">
      <c r="A31" s="50" t="s">
        <v>65</v>
      </c>
      <c r="B31" s="51" t="s">
        <v>32</v>
      </c>
      <c r="C31" s="51" t="s">
        <v>143</v>
      </c>
      <c r="D31" s="51" t="s">
        <v>63</v>
      </c>
      <c r="E31" s="55" t="s">
        <v>144</v>
      </c>
      <c r="F31" s="52" t="s">
        <v>132</v>
      </c>
      <c r="G31" s="52" t="s">
        <v>135</v>
      </c>
      <c r="H31" s="52" t="s">
        <v>135</v>
      </c>
      <c r="I31" s="52" t="s">
        <v>137</v>
      </c>
      <c r="J31" s="52" t="s">
        <v>139</v>
      </c>
      <c r="K31" s="53">
        <v>11794</v>
      </c>
    </row>
    <row r="32" spans="1:11" ht="39.6" x14ac:dyDescent="0.3">
      <c r="A32" s="50" t="s">
        <v>65</v>
      </c>
      <c r="B32" s="51" t="s">
        <v>32</v>
      </c>
      <c r="C32" s="51" t="s">
        <v>143</v>
      </c>
      <c r="D32" s="51" t="s">
        <v>63</v>
      </c>
      <c r="E32" s="55" t="s">
        <v>145</v>
      </c>
      <c r="F32" s="52" t="s">
        <v>132</v>
      </c>
      <c r="G32" s="52" t="s">
        <v>135</v>
      </c>
      <c r="H32" s="52" t="s">
        <v>135</v>
      </c>
      <c r="I32" s="52" t="s">
        <v>137</v>
      </c>
      <c r="J32" s="52" t="s">
        <v>139</v>
      </c>
      <c r="K32" s="53">
        <v>16182</v>
      </c>
    </row>
    <row r="33" spans="1:11" ht="39.6" x14ac:dyDescent="0.3">
      <c r="A33" s="50" t="s">
        <v>66</v>
      </c>
      <c r="B33" s="51" t="s">
        <v>4</v>
      </c>
      <c r="C33" s="51" t="s">
        <v>141</v>
      </c>
      <c r="D33" s="51" t="s">
        <v>63</v>
      </c>
      <c r="E33" s="55" t="s">
        <v>142</v>
      </c>
      <c r="F33" s="52" t="s">
        <v>132</v>
      </c>
      <c r="G33" s="52" t="s">
        <v>135</v>
      </c>
      <c r="H33" s="52" t="s">
        <v>135</v>
      </c>
      <c r="I33" s="52" t="s">
        <v>137</v>
      </c>
      <c r="J33" s="52" t="s">
        <v>139</v>
      </c>
      <c r="K33" s="53">
        <v>698848</v>
      </c>
    </row>
    <row r="34" spans="1:11" ht="26.4" x14ac:dyDescent="0.3">
      <c r="A34" s="50" t="s">
        <v>66</v>
      </c>
      <c r="B34" s="51" t="s">
        <v>4</v>
      </c>
      <c r="C34" s="51" t="s">
        <v>34</v>
      </c>
      <c r="D34" s="51" t="s">
        <v>63</v>
      </c>
      <c r="E34" s="55" t="s">
        <v>142</v>
      </c>
      <c r="F34" s="52" t="s">
        <v>132</v>
      </c>
      <c r="G34" s="52" t="s">
        <v>135</v>
      </c>
      <c r="H34" s="52" t="s">
        <v>135</v>
      </c>
      <c r="I34" s="52" t="s">
        <v>137</v>
      </c>
      <c r="J34" s="52" t="s">
        <v>139</v>
      </c>
      <c r="K34" s="53">
        <v>121053.67</v>
      </c>
    </row>
    <row r="35" spans="1:11" ht="39.6" x14ac:dyDescent="0.3">
      <c r="A35" s="50" t="s">
        <v>66</v>
      </c>
      <c r="B35" s="51" t="s">
        <v>4</v>
      </c>
      <c r="C35" s="51" t="s">
        <v>143</v>
      </c>
      <c r="D35" s="51" t="s">
        <v>63</v>
      </c>
      <c r="E35" s="55" t="s">
        <v>142</v>
      </c>
      <c r="F35" s="52" t="s">
        <v>132</v>
      </c>
      <c r="G35" s="52" t="s">
        <v>135</v>
      </c>
      <c r="H35" s="52" t="s">
        <v>135</v>
      </c>
      <c r="I35" s="52" t="s">
        <v>137</v>
      </c>
      <c r="J35" s="52" t="s">
        <v>139</v>
      </c>
      <c r="K35" s="53">
        <v>212243.67</v>
      </c>
    </row>
    <row r="36" spans="1:11" ht="39.6" x14ac:dyDescent="0.3">
      <c r="A36" s="50" t="s">
        <v>66</v>
      </c>
      <c r="B36" s="51" t="s">
        <v>4</v>
      </c>
      <c r="C36" s="51" t="s">
        <v>141</v>
      </c>
      <c r="D36" s="51" t="s">
        <v>63</v>
      </c>
      <c r="E36" s="55" t="s">
        <v>144</v>
      </c>
      <c r="F36" s="52" t="s">
        <v>132</v>
      </c>
      <c r="G36" s="52" t="s">
        <v>135</v>
      </c>
      <c r="H36" s="52" t="s">
        <v>135</v>
      </c>
      <c r="I36" s="52" t="s">
        <v>137</v>
      </c>
      <c r="J36" s="52" t="s">
        <v>139</v>
      </c>
      <c r="K36" s="53">
        <v>698848</v>
      </c>
    </row>
    <row r="37" spans="1:11" ht="26.4" x14ac:dyDescent="0.3">
      <c r="A37" s="50" t="s">
        <v>66</v>
      </c>
      <c r="B37" s="51" t="s">
        <v>4</v>
      </c>
      <c r="C37" s="51" t="s">
        <v>34</v>
      </c>
      <c r="D37" s="51" t="s">
        <v>63</v>
      </c>
      <c r="E37" s="55" t="s">
        <v>144</v>
      </c>
      <c r="F37" s="52" t="s">
        <v>132</v>
      </c>
      <c r="G37" s="52" t="s">
        <v>135</v>
      </c>
      <c r="H37" s="52" t="s">
        <v>135</v>
      </c>
      <c r="I37" s="52" t="s">
        <v>137</v>
      </c>
      <c r="J37" s="52" t="s">
        <v>139</v>
      </c>
      <c r="K37" s="53">
        <v>121053.67</v>
      </c>
    </row>
    <row r="38" spans="1:11" ht="39.6" x14ac:dyDescent="0.3">
      <c r="A38" s="50" t="s">
        <v>66</v>
      </c>
      <c r="B38" s="51" t="s">
        <v>4</v>
      </c>
      <c r="C38" s="51" t="s">
        <v>143</v>
      </c>
      <c r="D38" s="51" t="s">
        <v>63</v>
      </c>
      <c r="E38" s="55" t="s">
        <v>144</v>
      </c>
      <c r="F38" s="52" t="s">
        <v>132</v>
      </c>
      <c r="G38" s="52" t="s">
        <v>135</v>
      </c>
      <c r="H38" s="52" t="s">
        <v>135</v>
      </c>
      <c r="I38" s="52" t="s">
        <v>137</v>
      </c>
      <c r="J38" s="52" t="s">
        <v>139</v>
      </c>
      <c r="K38" s="53">
        <v>212243.67</v>
      </c>
    </row>
    <row r="39" spans="1:11" ht="39.6" x14ac:dyDescent="0.3">
      <c r="A39" s="50" t="s">
        <v>66</v>
      </c>
      <c r="B39" s="51" t="s">
        <v>4</v>
      </c>
      <c r="C39" s="51" t="s">
        <v>141</v>
      </c>
      <c r="D39" s="51" t="s">
        <v>63</v>
      </c>
      <c r="E39" s="55" t="s">
        <v>145</v>
      </c>
      <c r="F39" s="52" t="s">
        <v>132</v>
      </c>
      <c r="G39" s="52" t="s">
        <v>135</v>
      </c>
      <c r="H39" s="52" t="s">
        <v>135</v>
      </c>
      <c r="I39" s="52" t="s">
        <v>137</v>
      </c>
      <c r="J39" s="52" t="s">
        <v>139</v>
      </c>
      <c r="K39" s="53">
        <v>698848</v>
      </c>
    </row>
    <row r="40" spans="1:11" ht="26.4" x14ac:dyDescent="0.3">
      <c r="A40" s="50" t="s">
        <v>66</v>
      </c>
      <c r="B40" s="51" t="s">
        <v>4</v>
      </c>
      <c r="C40" s="51" t="s">
        <v>34</v>
      </c>
      <c r="D40" s="51" t="s">
        <v>63</v>
      </c>
      <c r="E40" s="55" t="s">
        <v>145</v>
      </c>
      <c r="F40" s="52" t="s">
        <v>132</v>
      </c>
      <c r="G40" s="52" t="s">
        <v>135</v>
      </c>
      <c r="H40" s="52" t="s">
        <v>135</v>
      </c>
      <c r="I40" s="52" t="s">
        <v>137</v>
      </c>
      <c r="J40" s="52" t="s">
        <v>139</v>
      </c>
      <c r="K40" s="53">
        <v>121053.66</v>
      </c>
    </row>
    <row r="41" spans="1:11" ht="39.6" x14ac:dyDescent="0.3">
      <c r="A41" s="50" t="s">
        <v>66</v>
      </c>
      <c r="B41" s="51" t="s">
        <v>4</v>
      </c>
      <c r="C41" s="51" t="s">
        <v>143</v>
      </c>
      <c r="D41" s="51" t="s">
        <v>63</v>
      </c>
      <c r="E41" s="55" t="s">
        <v>145</v>
      </c>
      <c r="F41" s="52" t="s">
        <v>132</v>
      </c>
      <c r="G41" s="52" t="s">
        <v>135</v>
      </c>
      <c r="H41" s="52" t="s">
        <v>135</v>
      </c>
      <c r="I41" s="52" t="s">
        <v>137</v>
      </c>
      <c r="J41" s="52" t="s">
        <v>139</v>
      </c>
      <c r="K41" s="53">
        <v>212243.66</v>
      </c>
    </row>
    <row r="42" spans="1:11" ht="26.4" x14ac:dyDescent="0.3">
      <c r="A42" s="50" t="s">
        <v>67</v>
      </c>
      <c r="B42" s="51" t="s">
        <v>4</v>
      </c>
      <c r="C42" s="51" t="s">
        <v>34</v>
      </c>
      <c r="D42" s="51" t="s">
        <v>63</v>
      </c>
      <c r="E42" s="55" t="s">
        <v>142</v>
      </c>
      <c r="F42" s="52" t="s">
        <v>132</v>
      </c>
      <c r="G42" s="52" t="s">
        <v>135</v>
      </c>
      <c r="H42" s="52" t="s">
        <v>135</v>
      </c>
      <c r="I42" s="52" t="s">
        <v>137</v>
      </c>
      <c r="J42" s="52" t="s">
        <v>139</v>
      </c>
      <c r="K42" s="53">
        <v>35032</v>
      </c>
    </row>
    <row r="43" spans="1:11" ht="26.4" x14ac:dyDescent="0.3">
      <c r="A43" s="50" t="s">
        <v>67</v>
      </c>
      <c r="B43" s="51" t="s">
        <v>4</v>
      </c>
      <c r="C43" s="51" t="s">
        <v>34</v>
      </c>
      <c r="D43" s="51" t="s">
        <v>63</v>
      </c>
      <c r="E43" s="55" t="s">
        <v>144</v>
      </c>
      <c r="F43" s="52" t="s">
        <v>132</v>
      </c>
      <c r="G43" s="52" t="s">
        <v>135</v>
      </c>
      <c r="H43" s="52" t="s">
        <v>135</v>
      </c>
      <c r="I43" s="52" t="s">
        <v>137</v>
      </c>
      <c r="J43" s="52" t="s">
        <v>139</v>
      </c>
      <c r="K43" s="53">
        <v>35032</v>
      </c>
    </row>
    <row r="44" spans="1:11" ht="26.4" x14ac:dyDescent="0.3">
      <c r="A44" s="50" t="s">
        <v>67</v>
      </c>
      <c r="B44" s="51" t="s">
        <v>4</v>
      </c>
      <c r="C44" s="51" t="s">
        <v>34</v>
      </c>
      <c r="D44" s="51" t="s">
        <v>63</v>
      </c>
      <c r="E44" s="55" t="s">
        <v>145</v>
      </c>
      <c r="F44" s="52" t="s">
        <v>132</v>
      </c>
      <c r="G44" s="52" t="s">
        <v>135</v>
      </c>
      <c r="H44" s="52" t="s">
        <v>135</v>
      </c>
      <c r="I44" s="52" t="s">
        <v>137</v>
      </c>
      <c r="J44" s="52" t="s">
        <v>139</v>
      </c>
      <c r="K44" s="53">
        <v>35032</v>
      </c>
    </row>
    <row r="45" spans="1:11" ht="39.6" x14ac:dyDescent="0.3">
      <c r="A45" s="50" t="s">
        <v>68</v>
      </c>
      <c r="B45" s="51" t="s">
        <v>4</v>
      </c>
      <c r="C45" s="51" t="s">
        <v>143</v>
      </c>
      <c r="D45" s="51" t="s">
        <v>63</v>
      </c>
      <c r="E45" s="55" t="s">
        <v>142</v>
      </c>
      <c r="F45" s="52" t="s">
        <v>132</v>
      </c>
      <c r="G45" s="52" t="s">
        <v>135</v>
      </c>
      <c r="H45" s="52" t="s">
        <v>135</v>
      </c>
      <c r="I45" s="52" t="s">
        <v>137</v>
      </c>
      <c r="J45" s="52" t="s">
        <v>139</v>
      </c>
      <c r="K45" s="53">
        <v>17181.330000000002</v>
      </c>
    </row>
    <row r="46" spans="1:11" ht="39.6" x14ac:dyDescent="0.3">
      <c r="A46" s="50" t="s">
        <v>68</v>
      </c>
      <c r="B46" s="51" t="s">
        <v>4</v>
      </c>
      <c r="C46" s="51" t="s">
        <v>143</v>
      </c>
      <c r="D46" s="51" t="s">
        <v>63</v>
      </c>
      <c r="E46" s="55" t="s">
        <v>144</v>
      </c>
      <c r="F46" s="52" t="s">
        <v>132</v>
      </c>
      <c r="G46" s="52" t="s">
        <v>135</v>
      </c>
      <c r="H46" s="52" t="s">
        <v>135</v>
      </c>
      <c r="I46" s="52" t="s">
        <v>137</v>
      </c>
      <c r="J46" s="52" t="s">
        <v>139</v>
      </c>
      <c r="K46" s="53">
        <v>17181.330000000002</v>
      </c>
    </row>
    <row r="47" spans="1:11" ht="39.6" x14ac:dyDescent="0.3">
      <c r="A47" s="50" t="s">
        <v>68</v>
      </c>
      <c r="B47" s="51" t="s">
        <v>4</v>
      </c>
      <c r="C47" s="51" t="s">
        <v>143</v>
      </c>
      <c r="D47" s="51" t="s">
        <v>63</v>
      </c>
      <c r="E47" s="55" t="s">
        <v>145</v>
      </c>
      <c r="F47" s="52" t="s">
        <v>132</v>
      </c>
      <c r="G47" s="52" t="s">
        <v>135</v>
      </c>
      <c r="H47" s="52" t="s">
        <v>135</v>
      </c>
      <c r="I47" s="52" t="s">
        <v>137</v>
      </c>
      <c r="J47" s="52" t="s">
        <v>139</v>
      </c>
      <c r="K47" s="53">
        <v>17181.34</v>
      </c>
    </row>
    <row r="48" spans="1:11" x14ac:dyDescent="0.3">
      <c r="K48" s="53">
        <f>SUBTOTAL(9,K3:K47)</f>
        <v>400138837.00000006</v>
      </c>
    </row>
    <row r="49" spans="1:8" x14ac:dyDescent="0.3">
      <c r="G49" s="56" t="s">
        <v>147</v>
      </c>
    </row>
    <row r="50" spans="1:8" ht="39.6" x14ac:dyDescent="0.3">
      <c r="A50" s="152" t="s">
        <v>146</v>
      </c>
      <c r="B50" s="151" t="s">
        <v>32</v>
      </c>
      <c r="C50" s="51" t="s">
        <v>141</v>
      </c>
      <c r="D50" s="53">
        <f>K3+K13+K18+K21+K24</f>
        <v>150415891</v>
      </c>
      <c r="E50" s="53">
        <f>SUBTOTAL(9,D50:D52)</f>
        <v>223388449</v>
      </c>
      <c r="G50" s="53">
        <v>150415891</v>
      </c>
      <c r="H50" s="57">
        <f>D50-G50</f>
        <v>0</v>
      </c>
    </row>
    <row r="51" spans="1:8" ht="26.4" x14ac:dyDescent="0.3">
      <c r="A51" s="152"/>
      <c r="B51" s="151"/>
      <c r="C51" s="51" t="s">
        <v>34</v>
      </c>
      <c r="D51" s="53">
        <f>K4+K6+K14+K16+K19+K22+K25+K27+K28+K29</f>
        <v>49800615</v>
      </c>
      <c r="G51" s="53">
        <v>49800615</v>
      </c>
      <c r="H51" s="57">
        <f t="shared" ref="H51:H52" si="0">D51-G51</f>
        <v>0</v>
      </c>
    </row>
    <row r="52" spans="1:8" ht="39.6" x14ac:dyDescent="0.3">
      <c r="A52" s="152"/>
      <c r="B52" s="151"/>
      <c r="C52" s="51" t="s">
        <v>143</v>
      </c>
      <c r="D52" s="53">
        <f>K5+K7+K15+K17+K20+K23+K26+K30+K31++K32</f>
        <v>23171943</v>
      </c>
      <c r="G52" s="53">
        <v>23171943</v>
      </c>
      <c r="H52" s="57">
        <f t="shared" si="0"/>
        <v>0</v>
      </c>
    </row>
    <row r="53" spans="1:8" ht="39.6" x14ac:dyDescent="0.3">
      <c r="A53" s="152" t="s">
        <v>146</v>
      </c>
      <c r="B53" s="151" t="s">
        <v>4</v>
      </c>
      <c r="C53" s="51" t="s">
        <v>141</v>
      </c>
      <c r="D53" s="53">
        <f>K8+K33+K36+K39</f>
        <v>113912198</v>
      </c>
      <c r="E53" s="53">
        <f>SUBTOTAL(9,D53:D55)</f>
        <v>176750388</v>
      </c>
      <c r="G53" s="53">
        <v>113912198</v>
      </c>
      <c r="H53" s="57">
        <f>D53-G53</f>
        <v>0</v>
      </c>
    </row>
    <row r="54" spans="1:8" ht="26.4" x14ac:dyDescent="0.3">
      <c r="A54" s="152"/>
      <c r="B54" s="151"/>
      <c r="C54" s="51" t="s">
        <v>34</v>
      </c>
      <c r="D54" s="53">
        <f>K9+K11+K34+K37+K40+K42+K43+K44</f>
        <v>25441941.000000004</v>
      </c>
      <c r="G54" s="53">
        <v>25441941</v>
      </c>
      <c r="H54" s="57">
        <f t="shared" ref="H54:H56" si="1">D54-G54</f>
        <v>0</v>
      </c>
    </row>
    <row r="55" spans="1:8" ht="39.6" x14ac:dyDescent="0.3">
      <c r="A55" s="152"/>
      <c r="B55" s="151"/>
      <c r="C55" s="51" t="s">
        <v>143</v>
      </c>
      <c r="D55" s="53">
        <f>K10+K12+K35+K38+K41+K45+K46+K47</f>
        <v>37396249</v>
      </c>
      <c r="G55" s="53">
        <v>37396249</v>
      </c>
      <c r="H55" s="57">
        <f t="shared" si="1"/>
        <v>0</v>
      </c>
    </row>
    <row r="56" spans="1:8" ht="15" hidden="1" x14ac:dyDescent="0.25">
      <c r="D56" s="53">
        <f>SUBTOTAL(9,D50:D55)</f>
        <v>400138837</v>
      </c>
      <c r="E56" s="53">
        <f>SUM(E50:E53)</f>
        <v>400138837</v>
      </c>
      <c r="G56" s="53">
        <f>SUBTOTAL(9,G50:G55)</f>
        <v>400138837</v>
      </c>
      <c r="H56" s="57">
        <f t="shared" si="1"/>
        <v>0</v>
      </c>
    </row>
    <row r="57" spans="1:8" ht="15" hidden="1" x14ac:dyDescent="0.25"/>
    <row r="58" spans="1:8" ht="15" hidden="1" x14ac:dyDescent="0.25"/>
    <row r="59" spans="1:8" ht="15" hidden="1" x14ac:dyDescent="0.25"/>
  </sheetData>
  <autoFilter ref="A2:K55"/>
  <mergeCells count="4">
    <mergeCell ref="B50:B52"/>
    <mergeCell ref="A50:A52"/>
    <mergeCell ref="A53:A55"/>
    <mergeCell ref="B53:B55"/>
  </mergeCells>
  <hyperlinks>
    <hyperlink ref="B2" location="_ftn1" display="_ftn1"/>
  </hyperlinks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6"/>
  <sheetViews>
    <sheetView zoomScaleNormal="100" workbookViewId="0">
      <pane xSplit="3" ySplit="2" topLeftCell="AJ3" activePane="bottomRight" state="frozen"/>
      <selection pane="topRight" activeCell="D1" sqref="D1"/>
      <selection pane="bottomLeft" activeCell="A3" sqref="A3"/>
      <selection pane="bottomRight" activeCell="AJ2" sqref="AJ2:AK2"/>
    </sheetView>
  </sheetViews>
  <sheetFormatPr defaultColWidth="9.109375" defaultRowHeight="10.199999999999999" x14ac:dyDescent="0.2"/>
  <cols>
    <col min="1" max="1" width="4.109375" style="15" customWidth="1"/>
    <col min="2" max="2" width="7.5546875" style="15" customWidth="1"/>
    <col min="3" max="3" width="17.44140625" style="15" customWidth="1"/>
    <col min="4" max="4" width="12.33203125" style="15" customWidth="1"/>
    <col min="5" max="6" width="10.88671875" style="15" customWidth="1"/>
    <col min="7" max="7" width="11.44140625" style="15" customWidth="1"/>
    <col min="8" max="8" width="10.88671875" style="15" customWidth="1"/>
    <col min="9" max="9" width="11.5546875" style="15" bestFit="1" customWidth="1"/>
    <col min="10" max="10" width="12.5546875" style="15" customWidth="1"/>
    <col min="11" max="11" width="11.109375" style="15" customWidth="1"/>
    <col min="12" max="12" width="12.33203125" style="15" customWidth="1"/>
    <col min="13" max="13" width="12.5546875" style="15" customWidth="1"/>
    <col min="14" max="14" width="12" style="15" customWidth="1"/>
    <col min="15" max="17" width="10.88671875" style="15" customWidth="1"/>
    <col min="18" max="18" width="13.5546875" style="15" customWidth="1"/>
    <col min="19" max="19" width="13.44140625" style="15" customWidth="1"/>
    <col min="20" max="20" width="11.88671875" style="15" customWidth="1"/>
    <col min="21" max="21" width="13.44140625" style="15" customWidth="1"/>
    <col min="22" max="22" width="12.33203125" style="15" customWidth="1"/>
    <col min="23" max="23" width="11.44140625" style="15" customWidth="1"/>
    <col min="24" max="24" width="12" style="15" customWidth="1"/>
    <col min="25" max="25" width="11" style="15" customWidth="1"/>
    <col min="26" max="26" width="12.5546875" style="15" customWidth="1"/>
    <col min="27" max="27" width="10.5546875" style="15" customWidth="1"/>
    <col min="28" max="28" width="12.33203125" style="15" customWidth="1"/>
    <col min="29" max="29" width="12.5546875" style="15" customWidth="1"/>
    <col min="30" max="30" width="12" style="15" customWidth="1"/>
    <col min="31" max="31" width="10.88671875" style="15" customWidth="1"/>
    <col min="32" max="32" width="12.109375" style="15" customWidth="1"/>
    <col min="33" max="33" width="10.88671875" style="15" customWidth="1"/>
    <col min="34" max="34" width="13.5546875" style="15" customWidth="1"/>
    <col min="35" max="35" width="13.44140625" style="15" customWidth="1"/>
    <col min="36" max="36" width="12.33203125" style="15" customWidth="1"/>
    <col min="37" max="37" width="10.88671875" style="15" customWidth="1"/>
    <col min="38" max="38" width="12.109375" style="15" customWidth="1"/>
    <col min="39" max="39" width="11.44140625" style="15" customWidth="1"/>
    <col min="40" max="40" width="12.6640625" style="15" customWidth="1"/>
    <col min="41" max="41" width="11" style="15" customWidth="1"/>
    <col min="42" max="42" width="12.5546875" style="15" customWidth="1"/>
    <col min="43" max="43" width="11.109375" style="15" customWidth="1"/>
    <col min="44" max="44" width="14" style="15" bestFit="1" customWidth="1"/>
    <col min="45" max="45" width="12.5546875" style="15" customWidth="1"/>
    <col min="46" max="46" width="14" style="15" bestFit="1" customWidth="1"/>
    <col min="47" max="47" width="12.44140625" style="15" bestFit="1" customWidth="1"/>
    <col min="48" max="48" width="14" style="15" bestFit="1" customWidth="1"/>
    <col min="49" max="49" width="12.44140625" style="15" bestFit="1" customWidth="1"/>
    <col min="50" max="50" width="14" style="15" bestFit="1" customWidth="1"/>
    <col min="51" max="51" width="13.44140625" style="15" customWidth="1"/>
    <col min="52" max="52" width="10" style="15" bestFit="1" customWidth="1"/>
    <col min="53" max="53" width="15" style="15" customWidth="1"/>
    <col min="54" max="54" width="10.88671875" style="15" bestFit="1" customWidth="1"/>
    <col min="55" max="55" width="10.5546875" style="15" customWidth="1"/>
    <col min="56" max="16384" width="9.109375" style="15"/>
  </cols>
  <sheetData>
    <row r="1" spans="1:56" ht="10.8" thickBot="1" x14ac:dyDescent="0.25">
      <c r="D1" s="154" t="s">
        <v>120</v>
      </c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 t="s">
        <v>121</v>
      </c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 t="s">
        <v>235</v>
      </c>
      <c r="AK1" s="154"/>
      <c r="AL1" s="154"/>
      <c r="AM1" s="154"/>
      <c r="AN1" s="154"/>
      <c r="AO1" s="154"/>
      <c r="AP1" s="154"/>
      <c r="AQ1" s="154"/>
      <c r="AR1" s="154"/>
      <c r="AS1" s="154"/>
      <c r="AT1" s="154"/>
      <c r="AU1" s="154"/>
      <c r="AV1" s="154"/>
      <c r="AW1" s="154"/>
      <c r="AX1" s="154"/>
      <c r="AY1" s="154"/>
    </row>
    <row r="2" spans="1:56" ht="11.25" customHeight="1" x14ac:dyDescent="0.2">
      <c r="A2" s="13"/>
      <c r="B2" s="14" t="s">
        <v>0</v>
      </c>
      <c r="C2" s="14" t="s">
        <v>1</v>
      </c>
      <c r="D2" s="155">
        <v>2014</v>
      </c>
      <c r="E2" s="155"/>
      <c r="F2" s="155">
        <v>2015</v>
      </c>
      <c r="G2" s="155"/>
      <c r="H2" s="155">
        <v>2016</v>
      </c>
      <c r="I2" s="155"/>
      <c r="J2" s="155">
        <v>2017</v>
      </c>
      <c r="K2" s="155"/>
      <c r="L2" s="155">
        <v>2018</v>
      </c>
      <c r="M2" s="155"/>
      <c r="N2" s="155">
        <v>2019</v>
      </c>
      <c r="O2" s="155"/>
      <c r="P2" s="155">
        <v>2020</v>
      </c>
      <c r="Q2" s="155"/>
      <c r="R2" s="155" t="s">
        <v>2</v>
      </c>
      <c r="S2" s="157"/>
      <c r="T2" s="153" t="s">
        <v>90</v>
      </c>
      <c r="U2" s="153"/>
      <c r="V2" s="153" t="s">
        <v>91</v>
      </c>
      <c r="W2" s="153"/>
      <c r="X2" s="153" t="s">
        <v>92</v>
      </c>
      <c r="Y2" s="153"/>
      <c r="Z2" s="153" t="s">
        <v>93</v>
      </c>
      <c r="AA2" s="153"/>
      <c r="AB2" s="153" t="s">
        <v>94</v>
      </c>
      <c r="AC2" s="153"/>
      <c r="AD2" s="153" t="s">
        <v>95</v>
      </c>
      <c r="AE2" s="153"/>
      <c r="AF2" s="153" t="s">
        <v>96</v>
      </c>
      <c r="AG2" s="153"/>
      <c r="AH2" s="153" t="s">
        <v>97</v>
      </c>
      <c r="AI2" s="156"/>
      <c r="AJ2" s="158" t="s">
        <v>90</v>
      </c>
      <c r="AK2" s="158"/>
      <c r="AL2" s="158" t="s">
        <v>91</v>
      </c>
      <c r="AM2" s="158"/>
      <c r="AN2" s="158" t="s">
        <v>92</v>
      </c>
      <c r="AO2" s="158"/>
      <c r="AP2" s="158" t="s">
        <v>93</v>
      </c>
      <c r="AQ2" s="158"/>
      <c r="AR2" s="158" t="s">
        <v>94</v>
      </c>
      <c r="AS2" s="158"/>
      <c r="AT2" s="158" t="s">
        <v>95</v>
      </c>
      <c r="AU2" s="158"/>
      <c r="AV2" s="158" t="s">
        <v>96</v>
      </c>
      <c r="AW2" s="158"/>
      <c r="AX2" s="158" t="s">
        <v>97</v>
      </c>
      <c r="AY2" s="159"/>
    </row>
    <row r="3" spans="1:56" ht="30.6" x14ac:dyDescent="0.2">
      <c r="A3" s="16"/>
      <c r="B3" s="17"/>
      <c r="C3" s="17"/>
      <c r="D3" s="17" t="s">
        <v>98</v>
      </c>
      <c r="E3" s="17" t="s">
        <v>3</v>
      </c>
      <c r="F3" s="17" t="s">
        <v>99</v>
      </c>
      <c r="G3" s="17" t="s">
        <v>3</v>
      </c>
      <c r="H3" s="17" t="s">
        <v>99</v>
      </c>
      <c r="I3" s="17" t="s">
        <v>3</v>
      </c>
      <c r="J3" s="17" t="s">
        <v>99</v>
      </c>
      <c r="K3" s="17" t="s">
        <v>3</v>
      </c>
      <c r="L3" s="17" t="s">
        <v>99</v>
      </c>
      <c r="M3" s="17" t="s">
        <v>3</v>
      </c>
      <c r="N3" s="17" t="s">
        <v>99</v>
      </c>
      <c r="O3" s="17" t="s">
        <v>3</v>
      </c>
      <c r="P3" s="17" t="s">
        <v>99</v>
      </c>
      <c r="Q3" s="17" t="s">
        <v>3</v>
      </c>
      <c r="R3" s="17" t="s">
        <v>99</v>
      </c>
      <c r="S3" s="18" t="s">
        <v>3</v>
      </c>
      <c r="T3" s="19" t="s">
        <v>98</v>
      </c>
      <c r="U3" s="19" t="s">
        <v>3</v>
      </c>
      <c r="V3" s="19" t="s">
        <v>99</v>
      </c>
      <c r="W3" s="19" t="s">
        <v>3</v>
      </c>
      <c r="X3" s="19" t="s">
        <v>99</v>
      </c>
      <c r="Y3" s="19" t="s">
        <v>3</v>
      </c>
      <c r="Z3" s="19" t="s">
        <v>99</v>
      </c>
      <c r="AA3" s="19" t="s">
        <v>3</v>
      </c>
      <c r="AB3" s="19" t="s">
        <v>99</v>
      </c>
      <c r="AC3" s="19" t="s">
        <v>3</v>
      </c>
      <c r="AD3" s="19" t="s">
        <v>99</v>
      </c>
      <c r="AE3" s="19" t="s">
        <v>3</v>
      </c>
      <c r="AF3" s="19" t="s">
        <v>99</v>
      </c>
      <c r="AG3" s="19" t="s">
        <v>3</v>
      </c>
      <c r="AH3" s="19" t="s">
        <v>99</v>
      </c>
      <c r="AI3" s="20" t="s">
        <v>3</v>
      </c>
      <c r="AJ3" s="141" t="s">
        <v>98</v>
      </c>
      <c r="AK3" s="141" t="s">
        <v>3</v>
      </c>
      <c r="AL3" s="141" t="s">
        <v>99</v>
      </c>
      <c r="AM3" s="141" t="s">
        <v>3</v>
      </c>
      <c r="AN3" s="141" t="s">
        <v>99</v>
      </c>
      <c r="AO3" s="141" t="s">
        <v>3</v>
      </c>
      <c r="AP3" s="141" t="s">
        <v>99</v>
      </c>
      <c r="AQ3" s="141" t="s">
        <v>3</v>
      </c>
      <c r="AR3" s="141" t="s">
        <v>99</v>
      </c>
      <c r="AS3" s="141" t="s">
        <v>3</v>
      </c>
      <c r="AT3" s="141" t="s">
        <v>99</v>
      </c>
      <c r="AU3" s="141" t="s">
        <v>3</v>
      </c>
      <c r="AV3" s="141" t="s">
        <v>99</v>
      </c>
      <c r="AW3" s="141" t="s">
        <v>3</v>
      </c>
      <c r="AX3" s="141" t="s">
        <v>99</v>
      </c>
      <c r="AY3" s="142" t="s">
        <v>3</v>
      </c>
    </row>
    <row r="4" spans="1:56" ht="20.399999999999999" customHeight="1" x14ac:dyDescent="0.2">
      <c r="A4" s="21" t="s">
        <v>100</v>
      </c>
      <c r="B4" s="22" t="s">
        <v>4</v>
      </c>
      <c r="C4" s="22" t="s">
        <v>101</v>
      </c>
      <c r="D4" s="23">
        <v>7587642</v>
      </c>
      <c r="E4" s="23">
        <v>495925</v>
      </c>
      <c r="F4" s="23">
        <v>10149537</v>
      </c>
      <c r="G4" s="23">
        <v>663368</v>
      </c>
      <c r="H4" s="23">
        <v>12712389</v>
      </c>
      <c r="I4" s="23">
        <v>830875</v>
      </c>
      <c r="J4" s="23">
        <v>15275465</v>
      </c>
      <c r="K4" s="23">
        <v>998396</v>
      </c>
      <c r="L4" s="23">
        <v>17837380</v>
      </c>
      <c r="M4" s="23">
        <v>1165842</v>
      </c>
      <c r="N4" s="23">
        <v>20397228</v>
      </c>
      <c r="O4" s="23">
        <v>1333152</v>
      </c>
      <c r="P4" s="23">
        <v>22964079</v>
      </c>
      <c r="Q4" s="23">
        <v>1500920</v>
      </c>
      <c r="R4" s="23">
        <v>106923720</v>
      </c>
      <c r="S4" s="23">
        <v>6988478</v>
      </c>
      <c r="T4" s="23">
        <v>7587642</v>
      </c>
      <c r="U4" s="23">
        <v>495925</v>
      </c>
      <c r="V4" s="23">
        <v>10149537</v>
      </c>
      <c r="W4" s="23">
        <v>663368</v>
      </c>
      <c r="X4" s="23">
        <v>12712389</v>
      </c>
      <c r="Y4" s="23">
        <v>830875</v>
      </c>
      <c r="Z4" s="23">
        <v>15275465</v>
      </c>
      <c r="AA4" s="23">
        <v>998396</v>
      </c>
      <c r="AB4" s="23">
        <v>17837380</v>
      </c>
      <c r="AC4" s="23">
        <v>1165842</v>
      </c>
      <c r="AD4" s="23">
        <v>20397228</v>
      </c>
      <c r="AE4" s="23">
        <v>1333152</v>
      </c>
      <c r="AF4" s="23">
        <v>22964079</v>
      </c>
      <c r="AG4" s="23">
        <v>1500920</v>
      </c>
      <c r="AH4" s="23">
        <v>106923720</v>
      </c>
      <c r="AI4" s="23">
        <v>6988478</v>
      </c>
      <c r="AJ4" s="23">
        <v>7587642</v>
      </c>
      <c r="AK4" s="23">
        <v>495925</v>
      </c>
      <c r="AL4" s="23">
        <v>10149537</v>
      </c>
      <c r="AM4" s="23">
        <v>663368</v>
      </c>
      <c r="AN4" s="23">
        <v>12712389</v>
      </c>
      <c r="AO4" s="23">
        <v>830875</v>
      </c>
      <c r="AP4" s="23">
        <v>15275465</v>
      </c>
      <c r="AQ4" s="23">
        <v>998396</v>
      </c>
      <c r="AR4" s="23">
        <v>17837380</v>
      </c>
      <c r="AS4" s="23">
        <v>1165842</v>
      </c>
      <c r="AT4" s="23">
        <v>20397228</v>
      </c>
      <c r="AU4" s="23">
        <v>1333152</v>
      </c>
      <c r="AV4" s="23">
        <v>22964079</v>
      </c>
      <c r="AW4" s="23">
        <v>1500920</v>
      </c>
      <c r="AX4" s="23">
        <f>AJ4+AL4+AN4+AP4+AR4+AT4+AV4</f>
        <v>106923720</v>
      </c>
      <c r="AY4" s="23">
        <f>AK4+AM4+AO4+AQ4+AS4+AU4+AW4</f>
        <v>6988478</v>
      </c>
      <c r="BA4" s="30"/>
      <c r="BB4" s="30"/>
      <c r="BC4" s="30"/>
      <c r="BD4" s="30"/>
    </row>
    <row r="5" spans="1:56" ht="20.399999999999999" x14ac:dyDescent="0.2">
      <c r="A5" s="21" t="s">
        <v>102</v>
      </c>
      <c r="B5" s="22"/>
      <c r="C5" s="22" t="s">
        <v>103</v>
      </c>
      <c r="D5" s="23">
        <v>1694677</v>
      </c>
      <c r="E5" s="23">
        <v>110763</v>
      </c>
      <c r="F5" s="23">
        <v>2266868</v>
      </c>
      <c r="G5" s="23">
        <v>148161</v>
      </c>
      <c r="H5" s="23">
        <v>2839273</v>
      </c>
      <c r="I5" s="23">
        <v>185573</v>
      </c>
      <c r="J5" s="23">
        <v>3411729</v>
      </c>
      <c r="K5" s="23">
        <v>222989</v>
      </c>
      <c r="L5" s="23">
        <v>3983924</v>
      </c>
      <c r="M5" s="23">
        <v>260387</v>
      </c>
      <c r="N5" s="23">
        <v>4555659</v>
      </c>
      <c r="O5" s="23">
        <v>297755</v>
      </c>
      <c r="P5" s="23">
        <v>5128957</v>
      </c>
      <c r="Q5" s="23">
        <v>335226</v>
      </c>
      <c r="R5" s="23">
        <v>23881087</v>
      </c>
      <c r="S5" s="23">
        <v>1560854</v>
      </c>
      <c r="T5" s="23">
        <v>1694677</v>
      </c>
      <c r="U5" s="23">
        <v>110763</v>
      </c>
      <c r="V5" s="23">
        <v>2266868</v>
      </c>
      <c r="W5" s="23">
        <v>148161</v>
      </c>
      <c r="X5" s="23">
        <v>2839273</v>
      </c>
      <c r="Y5" s="23">
        <v>185573</v>
      </c>
      <c r="Z5" s="23">
        <v>3411729</v>
      </c>
      <c r="AA5" s="23">
        <v>222989</v>
      </c>
      <c r="AB5" s="23">
        <v>3983924</v>
      </c>
      <c r="AC5" s="23">
        <v>260387</v>
      </c>
      <c r="AD5" s="23">
        <v>4555659</v>
      </c>
      <c r="AE5" s="23">
        <v>297755</v>
      </c>
      <c r="AF5" s="23">
        <v>5128957</v>
      </c>
      <c r="AG5" s="23">
        <v>335226</v>
      </c>
      <c r="AH5" s="23">
        <v>23881087</v>
      </c>
      <c r="AI5" s="23">
        <v>1560854</v>
      </c>
      <c r="AJ5" s="23">
        <v>1694677</v>
      </c>
      <c r="AK5" s="23">
        <v>110763</v>
      </c>
      <c r="AL5" s="23">
        <v>2266868</v>
      </c>
      <c r="AM5" s="23">
        <v>148161</v>
      </c>
      <c r="AN5" s="23">
        <v>2839273</v>
      </c>
      <c r="AO5" s="23">
        <v>185573</v>
      </c>
      <c r="AP5" s="23">
        <v>3411729</v>
      </c>
      <c r="AQ5" s="23">
        <v>222989</v>
      </c>
      <c r="AR5" s="23">
        <v>3983924</v>
      </c>
      <c r="AS5" s="23">
        <v>260387</v>
      </c>
      <c r="AT5" s="23">
        <v>4555659</v>
      </c>
      <c r="AU5" s="23">
        <v>297755</v>
      </c>
      <c r="AV5" s="23">
        <v>5128957</v>
      </c>
      <c r="AW5" s="23">
        <v>335226</v>
      </c>
      <c r="AX5" s="23">
        <f>AJ5+AL5+AN5+AP5+AR5+AT5+AV5</f>
        <v>23881087</v>
      </c>
      <c r="AY5" s="23">
        <f>AK5+AM5+AO5+AQ5+AS5+AU5+AW5</f>
        <v>1560854</v>
      </c>
      <c r="BA5" s="30"/>
      <c r="BB5" s="30"/>
      <c r="BC5" s="30"/>
      <c r="BD5" s="30"/>
    </row>
    <row r="6" spans="1:56" ht="30.6" x14ac:dyDescent="0.2">
      <c r="A6" s="21" t="s">
        <v>104</v>
      </c>
      <c r="B6" s="22"/>
      <c r="C6" s="22" t="s">
        <v>105</v>
      </c>
      <c r="D6" s="23">
        <v>2490948</v>
      </c>
      <c r="E6" s="23">
        <v>162807</v>
      </c>
      <c r="F6" s="23">
        <v>3331993</v>
      </c>
      <c r="G6" s="23">
        <v>217777</v>
      </c>
      <c r="H6" s="23">
        <v>4173352</v>
      </c>
      <c r="I6" s="23">
        <v>272768</v>
      </c>
      <c r="J6" s="23">
        <v>5014784</v>
      </c>
      <c r="K6" s="23">
        <v>327764</v>
      </c>
      <c r="L6" s="23">
        <v>5855836</v>
      </c>
      <c r="M6" s="23">
        <v>382734</v>
      </c>
      <c r="N6" s="23">
        <v>6696208</v>
      </c>
      <c r="O6" s="23">
        <v>437661</v>
      </c>
      <c r="P6" s="23">
        <v>7538880</v>
      </c>
      <c r="Q6" s="23">
        <v>492737</v>
      </c>
      <c r="R6" s="23">
        <v>35102001</v>
      </c>
      <c r="S6" s="23">
        <v>2294248</v>
      </c>
      <c r="T6" s="23">
        <v>2490948</v>
      </c>
      <c r="U6" s="23">
        <v>162807</v>
      </c>
      <c r="V6" s="23">
        <v>3331993</v>
      </c>
      <c r="W6" s="23">
        <v>217777</v>
      </c>
      <c r="X6" s="23">
        <v>4173352</v>
      </c>
      <c r="Y6" s="23">
        <v>272768</v>
      </c>
      <c r="Z6" s="23">
        <v>5014784</v>
      </c>
      <c r="AA6" s="23">
        <v>327764</v>
      </c>
      <c r="AB6" s="23">
        <v>5855836</v>
      </c>
      <c r="AC6" s="23">
        <v>382734</v>
      </c>
      <c r="AD6" s="23">
        <v>6696208</v>
      </c>
      <c r="AE6" s="23">
        <v>437661</v>
      </c>
      <c r="AF6" s="23">
        <v>7538880</v>
      </c>
      <c r="AG6" s="23">
        <v>492737</v>
      </c>
      <c r="AH6" s="23">
        <v>35102001</v>
      </c>
      <c r="AI6" s="23">
        <v>2294248</v>
      </c>
      <c r="AJ6" s="23">
        <v>2490948</v>
      </c>
      <c r="AK6" s="23">
        <v>162807</v>
      </c>
      <c r="AL6" s="23">
        <v>3331993</v>
      </c>
      <c r="AM6" s="23">
        <v>217777</v>
      </c>
      <c r="AN6" s="23">
        <v>4173352</v>
      </c>
      <c r="AO6" s="23">
        <v>272768</v>
      </c>
      <c r="AP6" s="23">
        <v>5014784</v>
      </c>
      <c r="AQ6" s="23">
        <v>327764</v>
      </c>
      <c r="AR6" s="23">
        <v>5855836</v>
      </c>
      <c r="AS6" s="23">
        <v>382734</v>
      </c>
      <c r="AT6" s="23">
        <v>6696208</v>
      </c>
      <c r="AU6" s="23">
        <v>437661</v>
      </c>
      <c r="AV6" s="23">
        <v>7538880</v>
      </c>
      <c r="AW6" s="23">
        <v>492737</v>
      </c>
      <c r="AX6" s="23">
        <f>AJ6+AL6+AN6+AP6+AR6+AT6+AV6</f>
        <v>35102001</v>
      </c>
      <c r="AY6" s="23">
        <f t="shared" ref="AY6" si="0">AK6+AM6+AO6+AQ6+AS6+AU6+AW6</f>
        <v>2294248</v>
      </c>
      <c r="BA6" s="30"/>
      <c r="BB6" s="30"/>
      <c r="BC6" s="30"/>
      <c r="BD6" s="30"/>
    </row>
    <row r="7" spans="1:56" x14ac:dyDescent="0.2">
      <c r="A7" s="21" t="s">
        <v>106</v>
      </c>
      <c r="B7" s="22"/>
      <c r="C7" s="22" t="s">
        <v>2</v>
      </c>
      <c r="D7" s="24">
        <v>11773267</v>
      </c>
      <c r="E7" s="24">
        <v>769495</v>
      </c>
      <c r="F7" s="24">
        <v>15748398</v>
      </c>
      <c r="G7" s="24">
        <v>1029306</v>
      </c>
      <c r="H7" s="24">
        <v>19725014</v>
      </c>
      <c r="I7" s="24">
        <v>1289216</v>
      </c>
      <c r="J7" s="24">
        <v>23701978</v>
      </c>
      <c r="K7" s="24">
        <v>1549149</v>
      </c>
      <c r="L7" s="24">
        <v>27677140</v>
      </c>
      <c r="M7" s="24">
        <v>1808963</v>
      </c>
      <c r="N7" s="24">
        <v>31649095</v>
      </c>
      <c r="O7" s="24">
        <v>2068568</v>
      </c>
      <c r="P7" s="24">
        <v>35631916</v>
      </c>
      <c r="Q7" s="24">
        <v>2328883</v>
      </c>
      <c r="R7" s="24">
        <v>165906808</v>
      </c>
      <c r="S7" s="24">
        <v>10843580</v>
      </c>
      <c r="T7" s="24">
        <v>11773267</v>
      </c>
      <c r="U7" s="24">
        <f>SUM(U4:U6)</f>
        <v>769495</v>
      </c>
      <c r="V7" s="24">
        <v>15748398</v>
      </c>
      <c r="W7" s="24">
        <f t="shared" ref="W7:AG7" si="1">SUM(W4:W6)</f>
        <v>1029306</v>
      </c>
      <c r="X7" s="24">
        <v>19725014</v>
      </c>
      <c r="Y7" s="24">
        <f t="shared" si="1"/>
        <v>1289216</v>
      </c>
      <c r="Z7" s="24">
        <f t="shared" si="1"/>
        <v>23701978</v>
      </c>
      <c r="AA7" s="24">
        <f t="shared" si="1"/>
        <v>1549149</v>
      </c>
      <c r="AB7" s="24">
        <f t="shared" si="1"/>
        <v>27677140</v>
      </c>
      <c r="AC7" s="24">
        <f t="shared" si="1"/>
        <v>1808963</v>
      </c>
      <c r="AD7" s="24">
        <f t="shared" si="1"/>
        <v>31649095</v>
      </c>
      <c r="AE7" s="24">
        <f t="shared" si="1"/>
        <v>2068568</v>
      </c>
      <c r="AF7" s="24">
        <f t="shared" si="1"/>
        <v>35631916</v>
      </c>
      <c r="AG7" s="24">
        <f t="shared" si="1"/>
        <v>2328883</v>
      </c>
      <c r="AH7" s="24">
        <v>165906808</v>
      </c>
      <c r="AI7" s="24">
        <v>10843580</v>
      </c>
      <c r="AJ7" s="25">
        <f t="shared" ref="AJ7:AO7" si="2">SUM(AJ4:AJ6)</f>
        <v>11773267</v>
      </c>
      <c r="AK7" s="25">
        <f t="shared" si="2"/>
        <v>769495</v>
      </c>
      <c r="AL7" s="25">
        <f t="shared" si="2"/>
        <v>15748398</v>
      </c>
      <c r="AM7" s="25">
        <f t="shared" si="2"/>
        <v>1029306</v>
      </c>
      <c r="AN7" s="25">
        <f t="shared" si="2"/>
        <v>19725014</v>
      </c>
      <c r="AO7" s="25">
        <f t="shared" si="2"/>
        <v>1289216</v>
      </c>
      <c r="AP7" s="25">
        <f>SUM(AP4:AP6)</f>
        <v>23701978</v>
      </c>
      <c r="AQ7" s="25">
        <f t="shared" ref="AQ7:AW7" si="3">SUM(AQ4:AQ6)</f>
        <v>1549149</v>
      </c>
      <c r="AR7" s="25">
        <f t="shared" si="3"/>
        <v>27677140</v>
      </c>
      <c r="AS7" s="25">
        <f t="shared" si="3"/>
        <v>1808963</v>
      </c>
      <c r="AT7" s="25">
        <f t="shared" si="3"/>
        <v>31649095</v>
      </c>
      <c r="AU7" s="25">
        <f t="shared" si="3"/>
        <v>2068568</v>
      </c>
      <c r="AV7" s="25">
        <f t="shared" si="3"/>
        <v>35631916</v>
      </c>
      <c r="AW7" s="25">
        <f t="shared" si="3"/>
        <v>2328883</v>
      </c>
      <c r="AX7" s="24">
        <f>AX4+AX6+AX5</f>
        <v>165906808</v>
      </c>
      <c r="AY7" s="24">
        <f>AY4+AY6+AY5</f>
        <v>10843580</v>
      </c>
    </row>
    <row r="8" spans="1:56" ht="30.6" x14ac:dyDescent="0.2">
      <c r="A8" s="21" t="s">
        <v>107</v>
      </c>
      <c r="B8" s="22" t="s">
        <v>108</v>
      </c>
      <c r="C8" s="22" t="s">
        <v>101</v>
      </c>
      <c r="D8" s="23">
        <v>5034585</v>
      </c>
      <c r="E8" s="23">
        <v>329442</v>
      </c>
      <c r="F8" s="23">
        <v>8824807</v>
      </c>
      <c r="G8" s="23">
        <v>577458</v>
      </c>
      <c r="H8" s="23">
        <v>12720130</v>
      </c>
      <c r="I8" s="23">
        <v>832352</v>
      </c>
      <c r="J8" s="23">
        <v>16568994</v>
      </c>
      <c r="K8" s="23">
        <v>1084206</v>
      </c>
      <c r="L8" s="23">
        <v>20432417</v>
      </c>
      <c r="M8" s="23">
        <v>1337012</v>
      </c>
      <c r="N8" s="23">
        <v>24282164</v>
      </c>
      <c r="O8" s="23">
        <v>1588923</v>
      </c>
      <c r="P8" s="23">
        <v>28119097</v>
      </c>
      <c r="Q8" s="23">
        <v>1839996</v>
      </c>
      <c r="R8" s="23">
        <v>115982194</v>
      </c>
      <c r="S8" s="23">
        <v>7589389</v>
      </c>
      <c r="T8" s="23">
        <v>5034585</v>
      </c>
      <c r="U8" s="23">
        <v>329442</v>
      </c>
      <c r="V8" s="23">
        <v>8824807</v>
      </c>
      <c r="W8" s="23">
        <v>577458</v>
      </c>
      <c r="X8" s="23">
        <v>12720130</v>
      </c>
      <c r="Y8" s="23">
        <v>832352</v>
      </c>
      <c r="Z8" s="31">
        <v>19580306</v>
      </c>
      <c r="AA8" s="31">
        <v>1276417</v>
      </c>
      <c r="AB8" s="31">
        <v>23503955</v>
      </c>
      <c r="AC8" s="31">
        <v>1533068</v>
      </c>
      <c r="AD8" s="31">
        <v>27415133</v>
      </c>
      <c r="AE8" s="31">
        <v>1788900</v>
      </c>
      <c r="AF8" s="31">
        <v>31314725</v>
      </c>
      <c r="AG8" s="31">
        <v>2043972</v>
      </c>
      <c r="AH8" s="23">
        <f>T8+V8+X8+Z8+AB8+AD8+AF8</f>
        <v>128393641</v>
      </c>
      <c r="AI8" s="23">
        <f>U8+W8+Y8+AA8+AC8+AE8+AG8</f>
        <v>8381609</v>
      </c>
      <c r="AJ8" s="23">
        <v>5034585</v>
      </c>
      <c r="AK8" s="23">
        <v>329442</v>
      </c>
      <c r="AL8" s="23">
        <v>8824807</v>
      </c>
      <c r="AM8" s="23">
        <v>577458</v>
      </c>
      <c r="AN8" s="23">
        <v>12720130</v>
      </c>
      <c r="AO8" s="23">
        <v>832352</v>
      </c>
      <c r="AP8" s="23">
        <v>22688672</v>
      </c>
      <c r="AQ8" s="23">
        <v>1477595</v>
      </c>
      <c r="AR8" s="23">
        <v>26674489</v>
      </c>
      <c r="AS8" s="23">
        <v>1738269</v>
      </c>
      <c r="AT8" s="23">
        <v>30649077</v>
      </c>
      <c r="AU8" s="23">
        <v>1998205</v>
      </c>
      <c r="AV8" s="23">
        <v>34613347</v>
      </c>
      <c r="AW8" s="23">
        <v>2257463</v>
      </c>
      <c r="AX8" s="23">
        <f>AJ8+AL8+AN8+AP8+AR8+AT8+AV8</f>
        <v>141205107</v>
      </c>
      <c r="AY8" s="23">
        <f>AK8+AM8+AO8+AQ8+AS8+AU8+AW8</f>
        <v>9210784</v>
      </c>
      <c r="BA8" s="30"/>
      <c r="BB8" s="30"/>
      <c r="BC8" s="30"/>
      <c r="BD8" s="30"/>
    </row>
    <row r="9" spans="1:56" ht="20.399999999999999" x14ac:dyDescent="0.2">
      <c r="A9" s="21" t="s">
        <v>109</v>
      </c>
      <c r="B9" s="22"/>
      <c r="C9" s="22" t="s">
        <v>103</v>
      </c>
      <c r="D9" s="23">
        <v>1698410</v>
      </c>
      <c r="E9" s="23">
        <v>111137</v>
      </c>
      <c r="F9" s="23">
        <v>2977035</v>
      </c>
      <c r="G9" s="23">
        <v>194805</v>
      </c>
      <c r="H9" s="23">
        <v>4291116</v>
      </c>
      <c r="I9" s="23">
        <v>280793</v>
      </c>
      <c r="J9" s="23">
        <v>5589524</v>
      </c>
      <c r="K9" s="23">
        <v>365755</v>
      </c>
      <c r="L9" s="23">
        <v>6892844</v>
      </c>
      <c r="M9" s="23">
        <v>451039</v>
      </c>
      <c r="N9" s="23">
        <v>8191550</v>
      </c>
      <c r="O9" s="23">
        <v>536021</v>
      </c>
      <c r="P9" s="23">
        <v>9485934</v>
      </c>
      <c r="Q9" s="23">
        <v>620720</v>
      </c>
      <c r="R9" s="23">
        <v>39126413</v>
      </c>
      <c r="S9" s="23">
        <v>2560270</v>
      </c>
      <c r="T9" s="23">
        <v>1698410</v>
      </c>
      <c r="U9" s="23">
        <v>111137</v>
      </c>
      <c r="V9" s="23">
        <v>2977035</v>
      </c>
      <c r="W9" s="23">
        <v>194805</v>
      </c>
      <c r="X9" s="23">
        <v>4291116</v>
      </c>
      <c r="Y9" s="23">
        <v>280793</v>
      </c>
      <c r="Z9" s="31">
        <v>7440039</v>
      </c>
      <c r="AA9" s="31">
        <v>483873</v>
      </c>
      <c r="AB9" s="31">
        <v>8780369</v>
      </c>
      <c r="AC9" s="31">
        <v>571519</v>
      </c>
      <c r="AD9" s="31">
        <v>10116825</v>
      </c>
      <c r="AE9" s="31">
        <v>658911</v>
      </c>
      <c r="AF9" s="31">
        <v>11449715</v>
      </c>
      <c r="AG9" s="31">
        <v>746068</v>
      </c>
      <c r="AH9" s="23">
        <f t="shared" ref="AH9:AI11" si="4">T9+V9+X9+Z9+AB9+AD9++AF9</f>
        <v>46753509</v>
      </c>
      <c r="AI9" s="23">
        <f t="shared" ref="AI9:AI10" si="5">U9+W9+Y9+AA9+AC9+AE9+AG9</f>
        <v>3047106</v>
      </c>
      <c r="AJ9" s="23">
        <v>1698410</v>
      </c>
      <c r="AK9" s="23">
        <v>111137</v>
      </c>
      <c r="AL9" s="23">
        <v>2977035</v>
      </c>
      <c r="AM9" s="23">
        <v>194805</v>
      </c>
      <c r="AN9" s="23">
        <v>4291116</v>
      </c>
      <c r="AO9" s="23">
        <v>280793</v>
      </c>
      <c r="AP9" s="23">
        <v>7440039</v>
      </c>
      <c r="AQ9" s="23">
        <v>483873</v>
      </c>
      <c r="AR9" s="23">
        <v>8780369</v>
      </c>
      <c r="AS9" s="23">
        <v>571519</v>
      </c>
      <c r="AT9" s="23">
        <v>10116825</v>
      </c>
      <c r="AU9" s="23">
        <v>658911</v>
      </c>
      <c r="AV9" s="23">
        <v>11449715</v>
      </c>
      <c r="AW9" s="23">
        <v>746068</v>
      </c>
      <c r="AX9" s="23">
        <f>AJ9+AL9+AN9+AP9+AR9+AT9+AV9</f>
        <v>46753509</v>
      </c>
      <c r="AY9" s="23">
        <f>AK9+AM9+AO9+AQ9+AS9+AU9+AW9</f>
        <v>3047106</v>
      </c>
      <c r="BA9" s="30"/>
      <c r="BB9" s="30"/>
      <c r="BC9" s="30"/>
      <c r="BD9" s="30"/>
    </row>
    <row r="10" spans="1:56" ht="30.6" x14ac:dyDescent="0.2">
      <c r="A10" s="21" t="s">
        <v>110</v>
      </c>
      <c r="B10" s="22"/>
      <c r="C10" s="22" t="s">
        <v>105</v>
      </c>
      <c r="D10" s="23">
        <v>1434933</v>
      </c>
      <c r="E10" s="23">
        <v>93896</v>
      </c>
      <c r="F10" s="23">
        <v>2515203</v>
      </c>
      <c r="G10" s="23">
        <v>164584</v>
      </c>
      <c r="H10" s="23">
        <v>3625428</v>
      </c>
      <c r="I10" s="23">
        <v>237233</v>
      </c>
      <c r="J10" s="23">
        <v>4722413</v>
      </c>
      <c r="K10" s="23">
        <v>309015</v>
      </c>
      <c r="L10" s="23">
        <v>5823546</v>
      </c>
      <c r="M10" s="23">
        <v>381069</v>
      </c>
      <c r="N10" s="23">
        <v>6920782</v>
      </c>
      <c r="O10" s="23">
        <v>452867</v>
      </c>
      <c r="P10" s="23">
        <v>8014366</v>
      </c>
      <c r="Q10" s="23">
        <v>524427</v>
      </c>
      <c r="R10" s="23">
        <v>33056671</v>
      </c>
      <c r="S10" s="23">
        <v>2163091</v>
      </c>
      <c r="T10" s="23">
        <v>1434933</v>
      </c>
      <c r="U10" s="23">
        <v>93896</v>
      </c>
      <c r="V10" s="23">
        <v>2515203</v>
      </c>
      <c r="W10" s="23">
        <v>164584</v>
      </c>
      <c r="X10" s="23">
        <v>3625428</v>
      </c>
      <c r="Y10" s="23">
        <v>237233</v>
      </c>
      <c r="Z10" s="31">
        <v>5085682</v>
      </c>
      <c r="AA10" s="31">
        <v>332202</v>
      </c>
      <c r="AB10" s="31">
        <v>6194081</v>
      </c>
      <c r="AC10" s="31">
        <v>404720</v>
      </c>
      <c r="AD10" s="31">
        <v>7298727</v>
      </c>
      <c r="AE10" s="31">
        <v>476991</v>
      </c>
      <c r="AF10" s="31">
        <v>8399870</v>
      </c>
      <c r="AG10" s="31">
        <v>549034</v>
      </c>
      <c r="AH10" s="23">
        <f t="shared" si="4"/>
        <v>34553924</v>
      </c>
      <c r="AI10" s="23">
        <f t="shared" si="5"/>
        <v>2258660</v>
      </c>
      <c r="AJ10" s="23">
        <v>1434933</v>
      </c>
      <c r="AK10" s="23">
        <v>93896</v>
      </c>
      <c r="AL10" s="23">
        <v>2515203</v>
      </c>
      <c r="AM10" s="23">
        <v>164584</v>
      </c>
      <c r="AN10" s="23">
        <v>3625428</v>
      </c>
      <c r="AO10" s="23">
        <v>237233</v>
      </c>
      <c r="AP10" s="23">
        <v>1977316</v>
      </c>
      <c r="AQ10" s="23">
        <v>131024</v>
      </c>
      <c r="AR10" s="23">
        <v>3023547</v>
      </c>
      <c r="AS10" s="23">
        <v>199519</v>
      </c>
      <c r="AT10" s="23">
        <v>4064783</v>
      </c>
      <c r="AU10" s="23">
        <v>267686</v>
      </c>
      <c r="AV10" s="23">
        <v>5101248</v>
      </c>
      <c r="AW10" s="23">
        <v>335543</v>
      </c>
      <c r="AX10" s="23">
        <f>AJ10+AL10+AN10+AP10+AR10+AT10+AV10</f>
        <v>21742458</v>
      </c>
      <c r="AY10" s="23">
        <f t="shared" ref="AY10" si="6">AK10+AM10+AO10+AQ10+AS10+AU10+AW10</f>
        <v>1429485</v>
      </c>
      <c r="BA10" s="30"/>
      <c r="BB10" s="30"/>
      <c r="BC10" s="30"/>
      <c r="BD10" s="30"/>
    </row>
    <row r="11" spans="1:56" x14ac:dyDescent="0.2">
      <c r="A11" s="21" t="s">
        <v>111</v>
      </c>
      <c r="B11" s="22"/>
      <c r="C11" s="22" t="s">
        <v>2</v>
      </c>
      <c r="D11" s="24">
        <v>8167928</v>
      </c>
      <c r="E11" s="24">
        <v>534475</v>
      </c>
      <c r="F11" s="24">
        <v>14317045</v>
      </c>
      <c r="G11" s="24">
        <v>936847</v>
      </c>
      <c r="H11" s="24">
        <v>20636674</v>
      </c>
      <c r="I11" s="24">
        <v>1350378</v>
      </c>
      <c r="J11" s="24">
        <v>26880931</v>
      </c>
      <c r="K11" s="24">
        <v>1758976</v>
      </c>
      <c r="L11" s="24">
        <v>33148807</v>
      </c>
      <c r="M11" s="24">
        <v>2169120</v>
      </c>
      <c r="N11" s="24">
        <v>39394496</v>
      </c>
      <c r="O11" s="24">
        <v>2577811</v>
      </c>
      <c r="P11" s="24">
        <v>45619397</v>
      </c>
      <c r="Q11" s="24">
        <v>2985143</v>
      </c>
      <c r="R11" s="24">
        <v>188165278</v>
      </c>
      <c r="S11" s="24">
        <v>12312750</v>
      </c>
      <c r="T11" s="24">
        <v>8167928</v>
      </c>
      <c r="U11" s="24">
        <f>SUM(U8:U10)</f>
        <v>534475</v>
      </c>
      <c r="V11" s="24">
        <v>14317045</v>
      </c>
      <c r="W11" s="25">
        <f t="shared" ref="W11:AG11" si="7">SUM(W8:W10)</f>
        <v>936847</v>
      </c>
      <c r="X11" s="24">
        <v>20636674</v>
      </c>
      <c r="Y11" s="25">
        <f t="shared" si="7"/>
        <v>1350378</v>
      </c>
      <c r="Z11" s="25">
        <f t="shared" si="7"/>
        <v>32106027</v>
      </c>
      <c r="AA11" s="25">
        <f t="shared" si="7"/>
        <v>2092492</v>
      </c>
      <c r="AB11" s="25">
        <f t="shared" si="7"/>
        <v>38478405</v>
      </c>
      <c r="AC11" s="25">
        <f t="shared" si="7"/>
        <v>2509307</v>
      </c>
      <c r="AD11" s="25">
        <f t="shared" si="7"/>
        <v>44830685</v>
      </c>
      <c r="AE11" s="25">
        <f t="shared" si="7"/>
        <v>2924802</v>
      </c>
      <c r="AF11" s="25">
        <f t="shared" si="7"/>
        <v>51164310</v>
      </c>
      <c r="AG11" s="25">
        <f t="shared" si="7"/>
        <v>3339074</v>
      </c>
      <c r="AH11" s="25">
        <f>T11+V11+X11+Z11+AB11+AD11++AF11</f>
        <v>209701074</v>
      </c>
      <c r="AI11" s="24">
        <f t="shared" si="4"/>
        <v>13687375</v>
      </c>
      <c r="AJ11" s="24">
        <f>SUM(AJ8:AJ10)</f>
        <v>8167928</v>
      </c>
      <c r="AK11" s="24">
        <f>SUM(AK8:AK10)</f>
        <v>534475</v>
      </c>
      <c r="AL11" s="24">
        <f>SUM(AL8:AL10)</f>
        <v>14317045</v>
      </c>
      <c r="AM11" s="24">
        <f>SUM(AM8:AM10)</f>
        <v>936847</v>
      </c>
      <c r="AN11" s="24">
        <f t="shared" ref="AN11:AO11" si="8">SUM(AN8:AN10)</f>
        <v>20636674</v>
      </c>
      <c r="AO11" s="24">
        <f t="shared" si="8"/>
        <v>1350378</v>
      </c>
      <c r="AP11" s="24">
        <f>SUM(AP8:AP10)</f>
        <v>32106027</v>
      </c>
      <c r="AQ11" s="24">
        <f t="shared" ref="AQ11:AU11" si="9">SUM(AQ8:AQ10)</f>
        <v>2092492</v>
      </c>
      <c r="AR11" s="24">
        <f t="shared" si="9"/>
        <v>38478405</v>
      </c>
      <c r="AS11" s="24">
        <f t="shared" si="9"/>
        <v>2509307</v>
      </c>
      <c r="AT11" s="24">
        <f t="shared" si="9"/>
        <v>44830685</v>
      </c>
      <c r="AU11" s="24">
        <f t="shared" si="9"/>
        <v>2924802</v>
      </c>
      <c r="AV11" s="24">
        <f>SUM(AV8:AV10)</f>
        <v>51164310</v>
      </c>
      <c r="AW11" s="24">
        <f>SUM(AW8:AW10)</f>
        <v>3339074</v>
      </c>
      <c r="AX11" s="24">
        <f>SUM(AX8:AX10)</f>
        <v>209701074</v>
      </c>
      <c r="AY11" s="24">
        <f>SUM(AY8:AY10)</f>
        <v>13687375</v>
      </c>
      <c r="BA11" s="30"/>
      <c r="BB11" s="30"/>
    </row>
    <row r="12" spans="1:56" ht="40.799999999999997" x14ac:dyDescent="0.2">
      <c r="A12" s="21" t="s">
        <v>112</v>
      </c>
      <c r="B12" s="22" t="s">
        <v>113</v>
      </c>
      <c r="C12" s="22" t="s">
        <v>114</v>
      </c>
      <c r="D12" s="26"/>
      <c r="E12" s="26"/>
      <c r="F12" s="24"/>
      <c r="G12" s="26"/>
      <c r="H12" s="24"/>
      <c r="I12" s="26"/>
      <c r="J12" s="24"/>
      <c r="K12" s="26"/>
      <c r="L12" s="24"/>
      <c r="M12" s="26"/>
      <c r="N12" s="24"/>
      <c r="O12" s="26"/>
      <c r="P12" s="24"/>
      <c r="Q12" s="26"/>
      <c r="R12" s="24"/>
      <c r="S12" s="24"/>
      <c r="T12" s="24"/>
      <c r="U12" s="24"/>
      <c r="V12" s="24"/>
      <c r="W12" s="24"/>
      <c r="X12" s="24"/>
      <c r="Y12" s="24"/>
      <c r="Z12" s="24"/>
      <c r="AA12" s="26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</row>
    <row r="13" spans="1:56" x14ac:dyDescent="0.2">
      <c r="A13" s="21" t="s">
        <v>115</v>
      </c>
      <c r="B13" s="22" t="s">
        <v>5</v>
      </c>
      <c r="C13" s="22" t="s">
        <v>116</v>
      </c>
      <c r="D13" s="24"/>
      <c r="E13" s="26"/>
      <c r="F13" s="24"/>
      <c r="G13" s="26"/>
      <c r="H13" s="24"/>
      <c r="I13" s="26"/>
      <c r="J13" s="24"/>
      <c r="K13" s="26"/>
      <c r="L13" s="24"/>
      <c r="M13" s="26"/>
      <c r="N13" s="24"/>
      <c r="O13" s="26"/>
      <c r="P13" s="24"/>
      <c r="Q13" s="26"/>
      <c r="R13" s="24"/>
      <c r="S13" s="24"/>
      <c r="T13" s="24"/>
      <c r="U13" s="24"/>
      <c r="V13" s="24"/>
      <c r="W13" s="24"/>
      <c r="X13" s="24"/>
      <c r="Y13" s="24"/>
      <c r="Z13" s="24"/>
      <c r="AA13" s="26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</row>
    <row r="14" spans="1:56" ht="51" x14ac:dyDescent="0.2">
      <c r="A14" s="21" t="s">
        <v>117</v>
      </c>
      <c r="B14" s="22" t="s">
        <v>4</v>
      </c>
      <c r="C14" s="22" t="s">
        <v>118</v>
      </c>
      <c r="D14" s="24"/>
      <c r="E14" s="26"/>
      <c r="F14" s="24"/>
      <c r="G14" s="26"/>
      <c r="H14" s="24"/>
      <c r="I14" s="26"/>
      <c r="J14" s="24"/>
      <c r="K14" s="26"/>
      <c r="L14" s="24"/>
      <c r="M14" s="26"/>
      <c r="N14" s="24"/>
      <c r="O14" s="26"/>
      <c r="P14" s="24"/>
      <c r="Q14" s="26"/>
      <c r="R14" s="24"/>
      <c r="S14" s="24"/>
      <c r="T14" s="24"/>
      <c r="U14" s="24"/>
      <c r="V14" s="24"/>
      <c r="W14" s="24"/>
      <c r="X14" s="24"/>
      <c r="Y14" s="24"/>
      <c r="Z14" s="24"/>
      <c r="AA14" s="26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BB14" s="30"/>
    </row>
    <row r="15" spans="1:56" ht="10.8" thickBot="1" x14ac:dyDescent="0.25">
      <c r="A15" s="27" t="s">
        <v>119</v>
      </c>
      <c r="B15" s="28" t="s">
        <v>2</v>
      </c>
      <c r="C15" s="28"/>
      <c r="D15" s="29">
        <f>D7+D11</f>
        <v>19941195</v>
      </c>
      <c r="E15" s="29">
        <f t="shared" ref="E15:AI15" si="10">E7+E11</f>
        <v>1303970</v>
      </c>
      <c r="F15" s="29">
        <f t="shared" si="10"/>
        <v>30065443</v>
      </c>
      <c r="G15" s="29">
        <f t="shared" si="10"/>
        <v>1966153</v>
      </c>
      <c r="H15" s="29">
        <f t="shared" si="10"/>
        <v>40361688</v>
      </c>
      <c r="I15" s="29">
        <f t="shared" si="10"/>
        <v>2639594</v>
      </c>
      <c r="J15" s="29">
        <f t="shared" si="10"/>
        <v>50582909</v>
      </c>
      <c r="K15" s="29">
        <f t="shared" si="10"/>
        <v>3308125</v>
      </c>
      <c r="L15" s="29">
        <f t="shared" si="10"/>
        <v>60825947</v>
      </c>
      <c r="M15" s="29">
        <f t="shared" si="10"/>
        <v>3978083</v>
      </c>
      <c r="N15" s="29">
        <f t="shared" si="10"/>
        <v>71043591</v>
      </c>
      <c r="O15" s="29">
        <f t="shared" si="10"/>
        <v>4646379</v>
      </c>
      <c r="P15" s="29">
        <f t="shared" si="10"/>
        <v>81251313</v>
      </c>
      <c r="Q15" s="29">
        <f t="shared" si="10"/>
        <v>5314026</v>
      </c>
      <c r="R15" s="29">
        <f>R7+R11</f>
        <v>354072086</v>
      </c>
      <c r="S15" s="29">
        <f t="shared" si="10"/>
        <v>23156330</v>
      </c>
      <c r="T15" s="29">
        <f t="shared" si="10"/>
        <v>19941195</v>
      </c>
      <c r="U15" s="29">
        <f t="shared" si="10"/>
        <v>1303970</v>
      </c>
      <c r="V15" s="29">
        <f t="shared" si="10"/>
        <v>30065443</v>
      </c>
      <c r="W15" s="29">
        <f t="shared" si="10"/>
        <v>1966153</v>
      </c>
      <c r="X15" s="29">
        <f t="shared" si="10"/>
        <v>40361688</v>
      </c>
      <c r="Y15" s="29">
        <f t="shared" si="10"/>
        <v>2639594</v>
      </c>
      <c r="Z15" s="29">
        <f t="shared" si="10"/>
        <v>55808005</v>
      </c>
      <c r="AA15" s="29">
        <f>AA7+AA11</f>
        <v>3641641</v>
      </c>
      <c r="AB15" s="29">
        <f t="shared" si="10"/>
        <v>66155545</v>
      </c>
      <c r="AC15" s="29">
        <f t="shared" si="10"/>
        <v>4318270</v>
      </c>
      <c r="AD15" s="29">
        <f t="shared" si="10"/>
        <v>76479780</v>
      </c>
      <c r="AE15" s="29">
        <f t="shared" si="10"/>
        <v>4993370</v>
      </c>
      <c r="AF15" s="29">
        <f t="shared" si="10"/>
        <v>86796226</v>
      </c>
      <c r="AG15" s="29">
        <f t="shared" si="10"/>
        <v>5667957</v>
      </c>
      <c r="AH15" s="29">
        <f>AH7+AH11</f>
        <v>375607882</v>
      </c>
      <c r="AI15" s="29">
        <f t="shared" si="10"/>
        <v>24530955</v>
      </c>
      <c r="AJ15" s="29">
        <f>AJ7+AJ11</f>
        <v>19941195</v>
      </c>
      <c r="AK15" s="29">
        <f t="shared" ref="AK15" si="11">AK7+AK11</f>
        <v>1303970</v>
      </c>
      <c r="AL15" s="29">
        <f>AL7+AL11</f>
        <v>30065443</v>
      </c>
      <c r="AM15" s="29">
        <f t="shared" ref="AM15" si="12">AM7+AM11</f>
        <v>1966153</v>
      </c>
      <c r="AN15" s="29">
        <f>AN7+AN11</f>
        <v>40361688</v>
      </c>
      <c r="AO15" s="29">
        <f>AO7+AO11</f>
        <v>2639594</v>
      </c>
      <c r="AP15" s="29">
        <f>AP7+AP11</f>
        <v>55808005</v>
      </c>
      <c r="AQ15" s="29">
        <f>AQ7+AQ11</f>
        <v>3641641</v>
      </c>
      <c r="AR15" s="29">
        <f t="shared" ref="AR15" si="13">AR7+AR11</f>
        <v>66155545</v>
      </c>
      <c r="AS15" s="29">
        <f>AS7+AS11</f>
        <v>4318270</v>
      </c>
      <c r="AT15" s="29">
        <f t="shared" ref="AT15:AU15" si="14">AT7+AT11</f>
        <v>76479780</v>
      </c>
      <c r="AU15" s="29">
        <f t="shared" si="14"/>
        <v>4993370</v>
      </c>
      <c r="AV15" s="29">
        <f>AV7+AV11</f>
        <v>86796226</v>
      </c>
      <c r="AW15" s="29">
        <f>AW7+AW11</f>
        <v>5667957</v>
      </c>
      <c r="AX15" s="29">
        <f>AX11+AX7</f>
        <v>375607882</v>
      </c>
      <c r="AY15" s="29">
        <f>AY7+AY11</f>
        <v>24530955</v>
      </c>
    </row>
    <row r="16" spans="1:56" x14ac:dyDescent="0.2">
      <c r="AP16" s="30"/>
      <c r="AQ16" s="30"/>
      <c r="AR16" s="30"/>
      <c r="AS16" s="30"/>
      <c r="AT16" s="30"/>
      <c r="AU16" s="30"/>
      <c r="AV16" s="30"/>
      <c r="AX16" s="30"/>
    </row>
  </sheetData>
  <mergeCells count="27">
    <mergeCell ref="T2:U2"/>
    <mergeCell ref="V2:W2"/>
    <mergeCell ref="AJ1:AY1"/>
    <mergeCell ref="AJ2:AK2"/>
    <mergeCell ref="AL2:AM2"/>
    <mergeCell ref="AN2:AO2"/>
    <mergeCell ref="AP2:AQ2"/>
    <mergeCell ref="AR2:AS2"/>
    <mergeCell ref="AT2:AU2"/>
    <mergeCell ref="AV2:AW2"/>
    <mergeCell ref="AX2:AY2"/>
    <mergeCell ref="X2:Y2"/>
    <mergeCell ref="Z2:AA2"/>
    <mergeCell ref="D1:S1"/>
    <mergeCell ref="T1:AI1"/>
    <mergeCell ref="N2:O2"/>
    <mergeCell ref="D2:E2"/>
    <mergeCell ref="F2:G2"/>
    <mergeCell ref="H2:I2"/>
    <mergeCell ref="J2:K2"/>
    <mergeCell ref="L2:M2"/>
    <mergeCell ref="AB2:AC2"/>
    <mergeCell ref="AD2:AE2"/>
    <mergeCell ref="AF2:AG2"/>
    <mergeCell ref="AH2:AI2"/>
    <mergeCell ref="P2:Q2"/>
    <mergeCell ref="R2:S2"/>
  </mergeCells>
  <pageMargins left="0.7" right="0.7" top="0.75" bottom="0.75" header="0.3" footer="0.3"/>
  <pageSetup paperSize="9" scale="21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2"/>
  <sheetViews>
    <sheetView tabSelected="1" zoomScale="80" zoomScaleNormal="80" zoomScaleSheetLayoutView="11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D56" sqref="AD56:AD59"/>
    </sheetView>
  </sheetViews>
  <sheetFormatPr defaultColWidth="8.88671875" defaultRowHeight="13.8" x14ac:dyDescent="0.3"/>
  <cols>
    <col min="1" max="1" width="9.44140625" style="60" customWidth="1"/>
    <col min="2" max="2" width="5.44140625" style="60" customWidth="1"/>
    <col min="3" max="3" width="17" style="60" customWidth="1"/>
    <col min="4" max="4" width="6.6640625" style="60" customWidth="1"/>
    <col min="5" max="5" width="14.33203125" style="60" customWidth="1"/>
    <col min="6" max="6" width="15.109375" style="60" customWidth="1"/>
    <col min="7" max="7" width="15.5546875" style="60" customWidth="1"/>
    <col min="8" max="8" width="7" style="60" customWidth="1"/>
    <col min="9" max="9" width="15" style="60" customWidth="1"/>
    <col min="10" max="10" width="5.5546875" style="60" customWidth="1"/>
    <col min="11" max="11" width="6.88671875" style="60" customWidth="1"/>
    <col min="12" max="12" width="15.33203125" style="60" customWidth="1"/>
    <col min="13" max="13" width="15.5546875" style="60" customWidth="1"/>
    <col min="14" max="14" width="14.88671875" style="60" customWidth="1"/>
    <col min="15" max="15" width="13.44140625" style="60" customWidth="1"/>
    <col min="16" max="16" width="13.109375" style="60" customWidth="1"/>
    <col min="17" max="17" width="15.88671875" style="60" customWidth="1"/>
    <col min="18" max="18" width="16.44140625" style="60" customWidth="1"/>
    <col min="19" max="19" width="13.88671875" style="60" customWidth="1"/>
    <col min="20" max="20" width="6.6640625" style="60" customWidth="1"/>
    <col min="21" max="21" width="16" style="60" customWidth="1"/>
    <col min="22" max="22" width="5.5546875" style="60" customWidth="1"/>
    <col min="23" max="23" width="9.33203125" style="60" customWidth="1"/>
    <col min="24" max="24" width="12.5546875" style="60" bestFit="1" customWidth="1"/>
    <col min="25" max="25" width="15.6640625" style="60" customWidth="1"/>
    <col min="26" max="26" width="15.109375" style="60" customWidth="1"/>
    <col min="27" max="27" width="14.88671875" style="60" customWidth="1"/>
    <col min="28" max="28" width="15.5546875" style="60" customWidth="1"/>
    <col min="29" max="29" width="13.109375" style="60" customWidth="1"/>
    <col min="30" max="30" width="15.44140625" style="60" customWidth="1"/>
    <col min="31" max="31" width="16" style="60" customWidth="1"/>
    <col min="32" max="32" width="15.5546875" style="60" customWidth="1"/>
    <col min="33" max="33" width="14.44140625" style="60" customWidth="1"/>
    <col min="34" max="34" width="16.6640625" style="60" customWidth="1"/>
    <col min="35" max="35" width="5.5546875" style="60" customWidth="1"/>
    <col min="36" max="36" width="9.33203125" style="60" customWidth="1"/>
    <col min="37" max="37" width="16.109375" style="60" customWidth="1"/>
    <col min="38" max="38" width="19" style="60" customWidth="1"/>
    <col min="39" max="39" width="14" style="60" customWidth="1"/>
    <col min="40" max="40" width="14.5546875" style="60" customWidth="1"/>
    <col min="41" max="41" width="14.6640625" style="60" customWidth="1"/>
    <col min="42" max="42" width="8.88671875" style="60"/>
    <col min="43" max="43" width="13.109375" style="60" customWidth="1"/>
    <col min="44" max="44" width="11.33203125" style="60" bestFit="1" customWidth="1"/>
    <col min="45" max="45" width="8.88671875" style="60"/>
    <col min="46" max="46" width="23.5546875" style="60" customWidth="1"/>
    <col min="47" max="47" width="23.6640625" style="60" customWidth="1"/>
    <col min="48" max="16384" width="8.88671875" style="60"/>
  </cols>
  <sheetData>
    <row r="1" spans="1:47" ht="27" customHeight="1" thickBot="1" x14ac:dyDescent="0.35">
      <c r="D1" s="61"/>
      <c r="E1" s="166" t="s">
        <v>122</v>
      </c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 t="s">
        <v>121</v>
      </c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73" t="s">
        <v>213</v>
      </c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</row>
    <row r="2" spans="1:47" ht="75" customHeight="1" thickBot="1" x14ac:dyDescent="0.35">
      <c r="A2" s="164" t="s">
        <v>6</v>
      </c>
      <c r="B2" s="164" t="s">
        <v>0</v>
      </c>
      <c r="C2" s="164" t="s">
        <v>1</v>
      </c>
      <c r="D2" s="164" t="s">
        <v>7</v>
      </c>
      <c r="E2" s="164" t="s">
        <v>8</v>
      </c>
      <c r="F2" s="164" t="s">
        <v>9</v>
      </c>
      <c r="G2" s="169" t="s">
        <v>10</v>
      </c>
      <c r="H2" s="170"/>
      <c r="I2" s="164" t="s">
        <v>11</v>
      </c>
      <c r="J2" s="164" t="s">
        <v>12</v>
      </c>
      <c r="K2" s="164" t="s">
        <v>13</v>
      </c>
      <c r="L2" s="169" t="s">
        <v>14</v>
      </c>
      <c r="M2" s="170"/>
      <c r="N2" s="169" t="s">
        <v>3</v>
      </c>
      <c r="O2" s="170"/>
      <c r="P2" s="167" t="s">
        <v>15</v>
      </c>
      <c r="Q2" s="162" t="s">
        <v>71</v>
      </c>
      <c r="R2" s="162" t="s">
        <v>72</v>
      </c>
      <c r="S2" s="160" t="s">
        <v>74</v>
      </c>
      <c r="T2" s="161"/>
      <c r="U2" s="162" t="s">
        <v>76</v>
      </c>
      <c r="V2" s="162" t="s">
        <v>77</v>
      </c>
      <c r="W2" s="162" t="s">
        <v>78</v>
      </c>
      <c r="X2" s="146"/>
      <c r="Y2" s="160" t="s">
        <v>79</v>
      </c>
      <c r="Z2" s="161"/>
      <c r="AA2" s="160" t="s">
        <v>80</v>
      </c>
      <c r="AB2" s="161"/>
      <c r="AC2" s="171" t="s">
        <v>81</v>
      </c>
      <c r="AD2" s="174" t="s">
        <v>206</v>
      </c>
      <c r="AE2" s="174" t="s">
        <v>204</v>
      </c>
      <c r="AF2" s="176" t="s">
        <v>207</v>
      </c>
      <c r="AG2" s="177"/>
      <c r="AH2" s="174" t="s">
        <v>208</v>
      </c>
      <c r="AI2" s="174" t="s">
        <v>209</v>
      </c>
      <c r="AJ2" s="174" t="s">
        <v>210</v>
      </c>
      <c r="AK2" s="176" t="s">
        <v>205</v>
      </c>
      <c r="AL2" s="177"/>
      <c r="AM2" s="176" t="s">
        <v>211</v>
      </c>
      <c r="AN2" s="177"/>
      <c r="AO2" s="178" t="s">
        <v>212</v>
      </c>
    </row>
    <row r="3" spans="1:47" ht="99" customHeight="1" thickBot="1" x14ac:dyDescent="0.35">
      <c r="A3" s="165"/>
      <c r="B3" s="165"/>
      <c r="C3" s="165"/>
      <c r="D3" s="165"/>
      <c r="E3" s="165"/>
      <c r="F3" s="165"/>
      <c r="G3" s="65" t="s">
        <v>16</v>
      </c>
      <c r="H3" s="66" t="s">
        <v>17</v>
      </c>
      <c r="I3" s="165"/>
      <c r="J3" s="165"/>
      <c r="K3" s="165"/>
      <c r="L3" s="66" t="s">
        <v>18</v>
      </c>
      <c r="M3" s="66" t="s">
        <v>9</v>
      </c>
      <c r="N3" s="66" t="s">
        <v>18</v>
      </c>
      <c r="O3" s="66" t="s">
        <v>19</v>
      </c>
      <c r="P3" s="168"/>
      <c r="Q3" s="163"/>
      <c r="R3" s="163"/>
      <c r="S3" s="67" t="s">
        <v>73</v>
      </c>
      <c r="T3" s="68" t="s">
        <v>75</v>
      </c>
      <c r="U3" s="163"/>
      <c r="V3" s="163"/>
      <c r="W3" s="163"/>
      <c r="X3" s="147"/>
      <c r="Y3" s="68" t="s">
        <v>82</v>
      </c>
      <c r="Z3" s="68" t="s">
        <v>72</v>
      </c>
      <c r="AA3" s="68" t="s">
        <v>82</v>
      </c>
      <c r="AB3" s="68" t="s">
        <v>19</v>
      </c>
      <c r="AC3" s="172"/>
      <c r="AD3" s="175"/>
      <c r="AE3" s="175"/>
      <c r="AF3" s="133" t="s">
        <v>202</v>
      </c>
      <c r="AG3" s="134" t="s">
        <v>201</v>
      </c>
      <c r="AH3" s="175"/>
      <c r="AI3" s="175"/>
      <c r="AJ3" s="175"/>
      <c r="AK3" s="134" t="s">
        <v>203</v>
      </c>
      <c r="AL3" s="134" t="s">
        <v>204</v>
      </c>
      <c r="AM3" s="134" t="s">
        <v>203</v>
      </c>
      <c r="AN3" s="134" t="s">
        <v>19</v>
      </c>
      <c r="AO3" s="179"/>
    </row>
    <row r="4" spans="1:47" ht="31.95" customHeight="1" thickBot="1" x14ac:dyDescent="0.35">
      <c r="A4" s="69"/>
      <c r="B4" s="70"/>
      <c r="C4" s="70"/>
      <c r="D4" s="70"/>
      <c r="E4" s="70" t="s">
        <v>20</v>
      </c>
      <c r="F4" s="70" t="s">
        <v>21</v>
      </c>
      <c r="G4" s="70" t="s">
        <v>22</v>
      </c>
      <c r="H4" s="71" t="s">
        <v>23</v>
      </c>
      <c r="I4" s="70" t="s">
        <v>24</v>
      </c>
      <c r="J4" s="70" t="s">
        <v>25</v>
      </c>
      <c r="K4" s="70" t="s">
        <v>26</v>
      </c>
      <c r="L4" s="70" t="s">
        <v>27</v>
      </c>
      <c r="M4" s="70" t="s">
        <v>28</v>
      </c>
      <c r="N4" s="70" t="s">
        <v>29</v>
      </c>
      <c r="O4" s="70" t="s">
        <v>30</v>
      </c>
      <c r="P4" s="70" t="s">
        <v>31</v>
      </c>
      <c r="Q4" s="70" t="s">
        <v>20</v>
      </c>
      <c r="R4" s="70" t="s">
        <v>21</v>
      </c>
      <c r="S4" s="70" t="s">
        <v>22</v>
      </c>
      <c r="T4" s="71" t="s">
        <v>23</v>
      </c>
      <c r="U4" s="70" t="s">
        <v>24</v>
      </c>
      <c r="V4" s="70" t="s">
        <v>25</v>
      </c>
      <c r="W4" s="70" t="s">
        <v>26</v>
      </c>
      <c r="X4" s="70"/>
      <c r="Y4" s="70" t="s">
        <v>27</v>
      </c>
      <c r="Z4" s="70" t="s">
        <v>28</v>
      </c>
      <c r="AA4" s="70" t="s">
        <v>29</v>
      </c>
      <c r="AB4" s="70" t="s">
        <v>30</v>
      </c>
      <c r="AC4" s="70" t="s">
        <v>31</v>
      </c>
      <c r="AD4" s="70" t="s">
        <v>20</v>
      </c>
      <c r="AE4" s="70" t="s">
        <v>21</v>
      </c>
      <c r="AF4" s="70" t="s">
        <v>22</v>
      </c>
      <c r="AG4" s="71" t="s">
        <v>23</v>
      </c>
      <c r="AH4" s="70" t="s">
        <v>24</v>
      </c>
      <c r="AI4" s="70" t="s">
        <v>25</v>
      </c>
      <c r="AJ4" s="70" t="s">
        <v>26</v>
      </c>
      <c r="AK4" s="70" t="s">
        <v>27</v>
      </c>
      <c r="AL4" s="70" t="s">
        <v>28</v>
      </c>
      <c r="AM4" s="70" t="s">
        <v>29</v>
      </c>
      <c r="AN4" s="70" t="s">
        <v>30</v>
      </c>
      <c r="AO4" s="70" t="s">
        <v>31</v>
      </c>
    </row>
    <row r="5" spans="1:47" ht="30" customHeight="1" thickBot="1" x14ac:dyDescent="0.35">
      <c r="A5" s="72">
        <v>1</v>
      </c>
      <c r="B5" s="73" t="s">
        <v>32</v>
      </c>
      <c r="C5" s="73" t="s">
        <v>33</v>
      </c>
      <c r="D5" s="73"/>
      <c r="E5" s="74">
        <v>66713492</v>
      </c>
      <c r="F5" s="74">
        <f>G5+H5</f>
        <v>16678374</v>
      </c>
      <c r="G5" s="74">
        <v>16678374</v>
      </c>
      <c r="H5" s="75"/>
      <c r="I5" s="74">
        <f>E5+F5</f>
        <v>83391866</v>
      </c>
      <c r="J5" s="74">
        <f>E5/I5</f>
        <v>0.79999999040673819</v>
      </c>
      <c r="K5" s="73">
        <v>0</v>
      </c>
      <c r="L5" s="74">
        <f>E5-N5</f>
        <v>62944967</v>
      </c>
      <c r="M5" s="74">
        <f>F5-O5</f>
        <v>15736243</v>
      </c>
      <c r="N5" s="74">
        <v>3768525</v>
      </c>
      <c r="O5" s="74">
        <v>942131</v>
      </c>
      <c r="P5" s="76">
        <f>N5/E5</f>
        <v>5.6488198818913572E-2</v>
      </c>
      <c r="Q5" s="74">
        <v>78764525</v>
      </c>
      <c r="R5" s="74">
        <f>S5+T5</f>
        <v>19691131</v>
      </c>
      <c r="S5" s="74">
        <f>U5-Q5</f>
        <v>19691131</v>
      </c>
      <c r="T5" s="75"/>
      <c r="U5" s="74">
        <v>98455656</v>
      </c>
      <c r="V5" s="74">
        <f>Q5/U5</f>
        <v>0.80000000203137134</v>
      </c>
      <c r="W5" s="73">
        <v>0</v>
      </c>
      <c r="X5" s="74">
        <f>Q5-E5</f>
        <v>12051033</v>
      </c>
      <c r="Y5" s="74">
        <f>Q5-AA5</f>
        <v>74203780</v>
      </c>
      <c r="Z5" s="74">
        <f>R5-AB5</f>
        <v>18550945</v>
      </c>
      <c r="AA5" s="74">
        <v>4560745</v>
      </c>
      <c r="AB5" s="74">
        <v>1140186</v>
      </c>
      <c r="AC5" s="76">
        <f t="shared" ref="AC5:AC32" si="0">AA5/Q5</f>
        <v>5.7903542235543219E-2</v>
      </c>
      <c r="AD5" s="74">
        <v>86348843</v>
      </c>
      <c r="AE5" s="74">
        <f>AF5+AG5</f>
        <v>21587211</v>
      </c>
      <c r="AF5" s="74">
        <f>AH5-AD5</f>
        <v>21587211</v>
      </c>
      <c r="AG5" s="75"/>
      <c r="AH5" s="74">
        <v>107936054</v>
      </c>
      <c r="AI5" s="74">
        <f>AD5/AH5</f>
        <v>0.79999999814705103</v>
      </c>
      <c r="AJ5" s="73">
        <v>0</v>
      </c>
      <c r="AK5" s="74">
        <f>AD5-AM5</f>
        <v>81362445</v>
      </c>
      <c r="AL5" s="74">
        <f>AE5-AN5</f>
        <v>20340611</v>
      </c>
      <c r="AM5" s="136">
        <v>4986398</v>
      </c>
      <c r="AN5" s="136">
        <v>1246600</v>
      </c>
      <c r="AO5" s="76">
        <f t="shared" ref="AO5:AO32" si="1">AM5/AD5</f>
        <v>5.7747131597350988E-2</v>
      </c>
      <c r="AQ5" s="63"/>
      <c r="AR5" s="63"/>
    </row>
    <row r="6" spans="1:47" ht="39.6" customHeight="1" thickBot="1" x14ac:dyDescent="0.35">
      <c r="A6" s="77">
        <v>1</v>
      </c>
      <c r="B6" s="73" t="s">
        <v>32</v>
      </c>
      <c r="C6" s="73" t="s">
        <v>34</v>
      </c>
      <c r="D6" s="74"/>
      <c r="E6" s="74">
        <v>17454499</v>
      </c>
      <c r="F6" s="74">
        <f t="shared" ref="F6:F29" si="2">G6+H6</f>
        <v>4363625</v>
      </c>
      <c r="G6" s="74">
        <v>4363625</v>
      </c>
      <c r="H6" s="75"/>
      <c r="I6" s="74">
        <f t="shared" ref="I6:I29" si="3">E6+F6</f>
        <v>21818124</v>
      </c>
      <c r="J6" s="74">
        <f t="shared" ref="J6:J38" si="4">E6/I6</f>
        <v>0.79999999083330908</v>
      </c>
      <c r="K6" s="73">
        <v>0</v>
      </c>
      <c r="L6" s="74">
        <f t="shared" ref="L6:L29" si="5">E6-N6</f>
        <v>16468525</v>
      </c>
      <c r="M6" s="74">
        <f t="shared" ref="M6:M29" si="6">F6-O6</f>
        <v>4117131</v>
      </c>
      <c r="N6" s="74">
        <v>985974</v>
      </c>
      <c r="O6" s="74">
        <v>246494</v>
      </c>
      <c r="P6" s="76">
        <f t="shared" ref="P6:P38" si="7">N6/E6</f>
        <v>5.6488244091107968E-2</v>
      </c>
      <c r="Q6" s="74">
        <v>23180482</v>
      </c>
      <c r="R6" s="74">
        <f t="shared" ref="R6:R29" si="8">S6+T6</f>
        <v>5795121</v>
      </c>
      <c r="S6" s="74">
        <f t="shared" ref="S6:S29" si="9">U6-Q6</f>
        <v>5795121</v>
      </c>
      <c r="T6" s="75"/>
      <c r="U6" s="74">
        <v>28975603</v>
      </c>
      <c r="V6" s="74">
        <f t="shared" ref="V6:V38" si="10">Q6/U6</f>
        <v>0.79999998619528301</v>
      </c>
      <c r="W6" s="73">
        <v>0</v>
      </c>
      <c r="X6" s="74">
        <f t="shared" ref="X6:X29" si="11">Q6-E6</f>
        <v>5725983</v>
      </c>
      <c r="Y6" s="74">
        <f t="shared" ref="Y6:Y29" si="12">Q6-AA6</f>
        <v>21818089</v>
      </c>
      <c r="Z6" s="74">
        <f t="shared" ref="Z6:Z29" si="13">R6-AB6</f>
        <v>5454523</v>
      </c>
      <c r="AA6" s="74">
        <v>1362393</v>
      </c>
      <c r="AB6" s="74">
        <v>340598</v>
      </c>
      <c r="AC6" s="76">
        <f t="shared" si="0"/>
        <v>5.8773281763511216E-2</v>
      </c>
      <c r="AD6" s="74">
        <v>23180482</v>
      </c>
      <c r="AE6" s="74">
        <f t="shared" ref="AE6:AE29" si="14">AF6+AG6</f>
        <v>5795121</v>
      </c>
      <c r="AF6" s="74">
        <f t="shared" ref="AF6:AF29" si="15">AH6-AD6</f>
        <v>5795121</v>
      </c>
      <c r="AG6" s="75"/>
      <c r="AH6" s="74">
        <v>28975603</v>
      </c>
      <c r="AI6" s="74">
        <f t="shared" ref="AI6:AI32" si="16">AD6/AH6</f>
        <v>0.79999998619528301</v>
      </c>
      <c r="AJ6" s="73">
        <v>0</v>
      </c>
      <c r="AK6" s="74">
        <f t="shared" ref="AK6:AK29" si="17">AD6-AM6</f>
        <v>21818089</v>
      </c>
      <c r="AL6" s="74">
        <f t="shared" ref="AL6:AL29" si="18">AE6-AN6</f>
        <v>5454522</v>
      </c>
      <c r="AM6" s="74">
        <v>1362393</v>
      </c>
      <c r="AN6" s="136">
        <v>340599</v>
      </c>
      <c r="AO6" s="76">
        <f t="shared" si="1"/>
        <v>5.8773281763511216E-2</v>
      </c>
      <c r="AQ6" s="63"/>
      <c r="AR6" s="63"/>
    </row>
    <row r="7" spans="1:47" ht="30" customHeight="1" thickBot="1" x14ac:dyDescent="0.35">
      <c r="A7" s="78">
        <v>1</v>
      </c>
      <c r="B7" s="73" t="s">
        <v>32</v>
      </c>
      <c r="C7" s="73" t="s">
        <v>35</v>
      </c>
      <c r="D7" s="74"/>
      <c r="E7" s="74">
        <v>17590399</v>
      </c>
      <c r="F7" s="74">
        <f t="shared" si="2"/>
        <v>4397600</v>
      </c>
      <c r="G7" s="74">
        <v>4397600</v>
      </c>
      <c r="H7" s="75"/>
      <c r="I7" s="74">
        <f t="shared" si="3"/>
        <v>21987999</v>
      </c>
      <c r="J7" s="74">
        <f t="shared" si="4"/>
        <v>0.7999999909041291</v>
      </c>
      <c r="K7" s="73">
        <v>0</v>
      </c>
      <c r="L7" s="74">
        <f t="shared" si="5"/>
        <v>16596748</v>
      </c>
      <c r="M7" s="74">
        <f t="shared" si="6"/>
        <v>4149187</v>
      </c>
      <c r="N7" s="74">
        <v>993651</v>
      </c>
      <c r="O7" s="74">
        <v>248413</v>
      </c>
      <c r="P7" s="76">
        <f t="shared" si="7"/>
        <v>5.6488258168561158E-2</v>
      </c>
      <c r="Q7" s="74">
        <v>18849484</v>
      </c>
      <c r="R7" s="74">
        <f t="shared" si="8"/>
        <v>4712371</v>
      </c>
      <c r="S7" s="74">
        <f t="shared" si="9"/>
        <v>4712371</v>
      </c>
      <c r="T7" s="75"/>
      <c r="U7" s="74">
        <v>23561855</v>
      </c>
      <c r="V7" s="74">
        <f t="shared" si="10"/>
        <v>0.8</v>
      </c>
      <c r="W7" s="73">
        <v>0</v>
      </c>
      <c r="X7" s="74">
        <f t="shared" si="11"/>
        <v>1259085</v>
      </c>
      <c r="Y7" s="74">
        <f t="shared" si="12"/>
        <v>17773062</v>
      </c>
      <c r="Z7" s="74">
        <f t="shared" si="13"/>
        <v>4443265</v>
      </c>
      <c r="AA7" s="74">
        <v>1076422</v>
      </c>
      <c r="AB7" s="74">
        <v>269106</v>
      </c>
      <c r="AC7" s="76">
        <f t="shared" si="0"/>
        <v>5.7106178609451587E-2</v>
      </c>
      <c r="AD7" s="74">
        <v>11864942</v>
      </c>
      <c r="AE7" s="74">
        <f t="shared" si="14"/>
        <v>2966236</v>
      </c>
      <c r="AF7" s="74">
        <f t="shared" si="15"/>
        <v>2966236</v>
      </c>
      <c r="AG7" s="75"/>
      <c r="AH7" s="74">
        <v>14831178</v>
      </c>
      <c r="AI7" s="74">
        <f t="shared" si="16"/>
        <v>0.79999997302978898</v>
      </c>
      <c r="AJ7" s="73">
        <v>0</v>
      </c>
      <c r="AK7" s="74">
        <f t="shared" si="17"/>
        <v>11179776</v>
      </c>
      <c r="AL7" s="74">
        <f t="shared" si="18"/>
        <v>2794944</v>
      </c>
      <c r="AM7" s="136">
        <v>685166</v>
      </c>
      <c r="AN7" s="136">
        <v>171292</v>
      </c>
      <c r="AO7" s="76">
        <f t="shared" si="1"/>
        <v>5.7747100660079077E-2</v>
      </c>
      <c r="AQ7" s="63"/>
      <c r="AR7" s="63"/>
    </row>
    <row r="8" spans="1:47" ht="30" customHeight="1" thickBot="1" x14ac:dyDescent="0.35">
      <c r="A8" s="79">
        <v>2</v>
      </c>
      <c r="B8" s="73" t="s">
        <v>32</v>
      </c>
      <c r="C8" s="73" t="s">
        <v>34</v>
      </c>
      <c r="D8" s="74"/>
      <c r="E8" s="74">
        <v>5051195</v>
      </c>
      <c r="F8" s="74">
        <f t="shared" si="2"/>
        <v>5051194</v>
      </c>
      <c r="G8" s="74">
        <v>5051194</v>
      </c>
      <c r="H8" s="75"/>
      <c r="I8" s="74">
        <f t="shared" si="3"/>
        <v>10102389</v>
      </c>
      <c r="J8" s="74">
        <f t="shared" si="4"/>
        <v>0.50000004949324361</v>
      </c>
      <c r="K8" s="73">
        <v>0</v>
      </c>
      <c r="L8" s="74">
        <f t="shared" si="5"/>
        <v>4765862</v>
      </c>
      <c r="M8" s="74">
        <f t="shared" si="6"/>
        <v>4765861</v>
      </c>
      <c r="N8" s="74">
        <v>285333</v>
      </c>
      <c r="O8" s="74">
        <v>285333</v>
      </c>
      <c r="P8" s="76">
        <f t="shared" si="7"/>
        <v>5.6488217144655871E-2</v>
      </c>
      <c r="Q8" s="74">
        <v>6730826</v>
      </c>
      <c r="R8" s="74">
        <f t="shared" si="8"/>
        <v>6730826</v>
      </c>
      <c r="S8" s="74">
        <f t="shared" si="9"/>
        <v>6730826</v>
      </c>
      <c r="T8" s="75"/>
      <c r="U8" s="74">
        <v>13461652</v>
      </c>
      <c r="V8" s="74">
        <f t="shared" si="10"/>
        <v>0.5</v>
      </c>
      <c r="W8" s="73">
        <v>0</v>
      </c>
      <c r="X8" s="74">
        <f t="shared" si="11"/>
        <v>1679631</v>
      </c>
      <c r="Y8" s="74">
        <f t="shared" si="12"/>
        <v>6335076</v>
      </c>
      <c r="Z8" s="74">
        <f t="shared" si="13"/>
        <v>6335076</v>
      </c>
      <c r="AA8" s="74">
        <v>395750</v>
      </c>
      <c r="AB8" s="74">
        <v>395750</v>
      </c>
      <c r="AC8" s="76">
        <f t="shared" si="0"/>
        <v>5.8796646949423444E-2</v>
      </c>
      <c r="AD8" s="74">
        <v>6730826</v>
      </c>
      <c r="AE8" s="74">
        <f t="shared" si="14"/>
        <v>6730826</v>
      </c>
      <c r="AF8" s="74">
        <f t="shared" si="15"/>
        <v>6730826</v>
      </c>
      <c r="AG8" s="75"/>
      <c r="AH8" s="74">
        <v>13461652</v>
      </c>
      <c r="AI8" s="74">
        <f t="shared" si="16"/>
        <v>0.5</v>
      </c>
      <c r="AJ8" s="73">
        <v>0</v>
      </c>
      <c r="AK8" s="74">
        <f t="shared" si="17"/>
        <v>6335076</v>
      </c>
      <c r="AL8" s="74">
        <f t="shared" si="18"/>
        <v>6335076</v>
      </c>
      <c r="AM8" s="74">
        <v>395750</v>
      </c>
      <c r="AN8" s="136">
        <v>395750</v>
      </c>
      <c r="AO8" s="76">
        <f t="shared" si="1"/>
        <v>5.8796646949423444E-2</v>
      </c>
      <c r="AQ8" s="63"/>
      <c r="AR8" s="63"/>
    </row>
    <row r="9" spans="1:47" ht="30" customHeight="1" thickBot="1" x14ac:dyDescent="0.35">
      <c r="A9" s="79">
        <v>3</v>
      </c>
      <c r="B9" s="73" t="s">
        <v>32</v>
      </c>
      <c r="C9" s="73" t="s">
        <v>35</v>
      </c>
      <c r="D9" s="73"/>
      <c r="E9" s="74">
        <v>1423951</v>
      </c>
      <c r="F9" s="74">
        <f t="shared" si="2"/>
        <v>1423951</v>
      </c>
      <c r="G9" s="74">
        <v>1423951</v>
      </c>
      <c r="H9" s="75"/>
      <c r="I9" s="74">
        <f t="shared" si="3"/>
        <v>2847902</v>
      </c>
      <c r="J9" s="74">
        <f t="shared" si="4"/>
        <v>0.5</v>
      </c>
      <c r="K9" s="73">
        <v>0</v>
      </c>
      <c r="L9" s="74">
        <f t="shared" si="5"/>
        <v>1343515</v>
      </c>
      <c r="M9" s="74">
        <f t="shared" si="6"/>
        <v>1343515</v>
      </c>
      <c r="N9" s="74">
        <v>80436</v>
      </c>
      <c r="O9" s="74">
        <v>80436</v>
      </c>
      <c r="P9" s="76">
        <f t="shared" si="7"/>
        <v>5.6487898811124822E-2</v>
      </c>
      <c r="Q9" s="74">
        <v>1618640</v>
      </c>
      <c r="R9" s="74">
        <f t="shared" si="8"/>
        <v>1618640</v>
      </c>
      <c r="S9" s="74">
        <f t="shared" si="9"/>
        <v>1618640</v>
      </c>
      <c r="T9" s="75"/>
      <c r="U9" s="74">
        <v>3237280</v>
      </c>
      <c r="V9" s="74">
        <f t="shared" si="10"/>
        <v>0.5</v>
      </c>
      <c r="W9" s="73">
        <v>0</v>
      </c>
      <c r="X9" s="74">
        <f t="shared" si="11"/>
        <v>194689</v>
      </c>
      <c r="Y9" s="74">
        <f t="shared" si="12"/>
        <v>1525406</v>
      </c>
      <c r="Z9" s="74">
        <f t="shared" si="13"/>
        <v>1525406</v>
      </c>
      <c r="AA9" s="74">
        <v>93234</v>
      </c>
      <c r="AB9" s="74">
        <v>93234</v>
      </c>
      <c r="AC9" s="76">
        <f t="shared" si="0"/>
        <v>5.7600207581673502E-2</v>
      </c>
      <c r="AD9" s="74">
        <v>1018864</v>
      </c>
      <c r="AE9" s="74">
        <f t="shared" si="14"/>
        <v>1018864</v>
      </c>
      <c r="AF9" s="74">
        <f t="shared" si="15"/>
        <v>1018864</v>
      </c>
      <c r="AG9" s="75"/>
      <c r="AH9" s="74">
        <v>2037728</v>
      </c>
      <c r="AI9" s="74">
        <f t="shared" si="16"/>
        <v>0.5</v>
      </c>
      <c r="AJ9" s="73">
        <v>0</v>
      </c>
      <c r="AK9" s="74">
        <f t="shared" si="17"/>
        <v>960027</v>
      </c>
      <c r="AL9" s="74">
        <f t="shared" si="18"/>
        <v>958298</v>
      </c>
      <c r="AM9" s="136">
        <v>58837</v>
      </c>
      <c r="AN9" s="136">
        <v>60566</v>
      </c>
      <c r="AO9" s="76">
        <f t="shared" si="1"/>
        <v>5.7747648361312208E-2</v>
      </c>
      <c r="AQ9" s="63"/>
      <c r="AR9" s="63"/>
    </row>
    <row r="10" spans="1:47" ht="30" customHeight="1" thickBot="1" x14ac:dyDescent="0.35">
      <c r="A10" s="79">
        <v>4</v>
      </c>
      <c r="B10" s="73" t="s">
        <v>4</v>
      </c>
      <c r="C10" s="73" t="s">
        <v>33</v>
      </c>
      <c r="D10" s="73"/>
      <c r="E10" s="74">
        <v>111815654</v>
      </c>
      <c r="F10" s="74">
        <f t="shared" si="2"/>
        <v>27953914</v>
      </c>
      <c r="G10" s="74">
        <v>27953914</v>
      </c>
      <c r="H10" s="75"/>
      <c r="I10" s="74">
        <f t="shared" si="3"/>
        <v>139769568</v>
      </c>
      <c r="J10" s="74">
        <f t="shared" si="4"/>
        <v>0.79999999713814673</v>
      </c>
      <c r="K10" s="73">
        <v>0</v>
      </c>
      <c r="L10" s="74">
        <f t="shared" si="5"/>
        <v>104827176</v>
      </c>
      <c r="M10" s="74">
        <f t="shared" si="6"/>
        <v>26206794</v>
      </c>
      <c r="N10" s="74">
        <v>6988478</v>
      </c>
      <c r="O10" s="74">
        <v>1747120</v>
      </c>
      <c r="P10" s="76">
        <f t="shared" si="7"/>
        <v>6.2499996646265647E-2</v>
      </c>
      <c r="Q10" s="74">
        <v>111815654</v>
      </c>
      <c r="R10" s="74">
        <f t="shared" si="8"/>
        <v>27953914</v>
      </c>
      <c r="S10" s="74">
        <f t="shared" si="9"/>
        <v>27953914</v>
      </c>
      <c r="T10" s="75"/>
      <c r="U10" s="74">
        <v>139769568</v>
      </c>
      <c r="V10" s="74">
        <f t="shared" si="10"/>
        <v>0.79999999713814673</v>
      </c>
      <c r="W10" s="73">
        <v>0</v>
      </c>
      <c r="X10" s="74">
        <f t="shared" si="11"/>
        <v>0</v>
      </c>
      <c r="Y10" s="74">
        <f t="shared" si="12"/>
        <v>104827176</v>
      </c>
      <c r="Z10" s="74">
        <f t="shared" si="13"/>
        <v>26206794</v>
      </c>
      <c r="AA10" s="74">
        <v>6988478</v>
      </c>
      <c r="AB10" s="74">
        <v>1747120</v>
      </c>
      <c r="AC10" s="76">
        <f t="shared" si="0"/>
        <v>6.2499996646265647E-2</v>
      </c>
      <c r="AD10" s="74">
        <v>111815654</v>
      </c>
      <c r="AE10" s="74">
        <f t="shared" si="14"/>
        <v>27953914</v>
      </c>
      <c r="AF10" s="74">
        <f t="shared" si="15"/>
        <v>27953914</v>
      </c>
      <c r="AG10" s="75"/>
      <c r="AH10" s="74">
        <v>139769568</v>
      </c>
      <c r="AI10" s="74">
        <f t="shared" si="16"/>
        <v>0.79999999713814673</v>
      </c>
      <c r="AJ10" s="73">
        <v>0</v>
      </c>
      <c r="AK10" s="74">
        <f t="shared" si="17"/>
        <v>104827176</v>
      </c>
      <c r="AL10" s="74">
        <f t="shared" si="18"/>
        <v>26206794</v>
      </c>
      <c r="AM10" s="136">
        <v>6988478</v>
      </c>
      <c r="AN10" s="136">
        <v>1747120</v>
      </c>
      <c r="AO10" s="76">
        <f t="shared" si="1"/>
        <v>6.2499996646265647E-2</v>
      </c>
      <c r="AQ10" s="63"/>
      <c r="AR10" s="63"/>
    </row>
    <row r="11" spans="1:47" ht="30" customHeight="1" thickBot="1" x14ac:dyDescent="0.35">
      <c r="A11" s="80">
        <v>4</v>
      </c>
      <c r="B11" s="73" t="s">
        <v>4</v>
      </c>
      <c r="C11" s="73" t="s">
        <v>34</v>
      </c>
      <c r="D11" s="73"/>
      <c r="E11" s="74">
        <v>19368573</v>
      </c>
      <c r="F11" s="74">
        <f t="shared" si="2"/>
        <v>4842144</v>
      </c>
      <c r="G11" s="74">
        <v>4842144</v>
      </c>
      <c r="H11" s="75"/>
      <c r="I11" s="74">
        <f t="shared" si="3"/>
        <v>24210717</v>
      </c>
      <c r="J11" s="74">
        <f t="shared" si="4"/>
        <v>0.79999997521758648</v>
      </c>
      <c r="K11" s="73">
        <v>0</v>
      </c>
      <c r="L11" s="74">
        <f t="shared" si="5"/>
        <v>18158038</v>
      </c>
      <c r="M11" s="74">
        <f t="shared" si="6"/>
        <v>4539510</v>
      </c>
      <c r="N11" s="74">
        <v>1210535</v>
      </c>
      <c r="O11" s="74">
        <v>302634</v>
      </c>
      <c r="P11" s="76">
        <f t="shared" si="7"/>
        <v>6.2499958050600837E-2</v>
      </c>
      <c r="Q11" s="74">
        <v>19368573</v>
      </c>
      <c r="R11" s="74">
        <f t="shared" si="8"/>
        <v>4842144</v>
      </c>
      <c r="S11" s="74">
        <f t="shared" si="9"/>
        <v>4842144</v>
      </c>
      <c r="T11" s="75"/>
      <c r="U11" s="74">
        <v>24210717</v>
      </c>
      <c r="V11" s="74">
        <f t="shared" si="10"/>
        <v>0.79999997521758648</v>
      </c>
      <c r="W11" s="73">
        <v>0</v>
      </c>
      <c r="X11" s="74">
        <f t="shared" si="11"/>
        <v>0</v>
      </c>
      <c r="Y11" s="74">
        <f t="shared" si="12"/>
        <v>18158038</v>
      </c>
      <c r="Z11" s="74">
        <f t="shared" si="13"/>
        <v>4539510</v>
      </c>
      <c r="AA11" s="74">
        <v>1210535</v>
      </c>
      <c r="AB11" s="74">
        <v>302634</v>
      </c>
      <c r="AC11" s="76">
        <f t="shared" si="0"/>
        <v>6.2499958050600837E-2</v>
      </c>
      <c r="AD11" s="74">
        <v>19368573</v>
      </c>
      <c r="AE11" s="74">
        <f t="shared" si="14"/>
        <v>4842144</v>
      </c>
      <c r="AF11" s="74">
        <f t="shared" si="15"/>
        <v>4842144</v>
      </c>
      <c r="AG11" s="75"/>
      <c r="AH11" s="74">
        <v>24210717</v>
      </c>
      <c r="AI11" s="74">
        <f t="shared" si="16"/>
        <v>0.79999997521758648</v>
      </c>
      <c r="AJ11" s="73">
        <v>0</v>
      </c>
      <c r="AK11" s="74">
        <f t="shared" si="17"/>
        <v>18158038</v>
      </c>
      <c r="AL11" s="74">
        <f t="shared" si="18"/>
        <v>4539510</v>
      </c>
      <c r="AM11" s="136">
        <v>1210535</v>
      </c>
      <c r="AN11" s="136">
        <v>302634</v>
      </c>
      <c r="AO11" s="76">
        <f t="shared" si="1"/>
        <v>6.2499958050600837E-2</v>
      </c>
      <c r="AQ11" s="63"/>
      <c r="AR11" s="63"/>
    </row>
    <row r="12" spans="1:47" ht="30" customHeight="1" thickBot="1" x14ac:dyDescent="0.35">
      <c r="A12" s="81">
        <v>4</v>
      </c>
      <c r="B12" s="73" t="s">
        <v>4</v>
      </c>
      <c r="C12" s="73" t="s">
        <v>35</v>
      </c>
      <c r="D12" s="73"/>
      <c r="E12" s="74">
        <v>33958978</v>
      </c>
      <c r="F12" s="74">
        <f t="shared" si="2"/>
        <v>8489745</v>
      </c>
      <c r="G12" s="74">
        <v>8489745</v>
      </c>
      <c r="H12" s="75"/>
      <c r="I12" s="74">
        <f t="shared" si="3"/>
        <v>42448723</v>
      </c>
      <c r="J12" s="74">
        <f t="shared" si="4"/>
        <v>0.7999999905768661</v>
      </c>
      <c r="K12" s="73">
        <v>0</v>
      </c>
      <c r="L12" s="74">
        <f t="shared" si="5"/>
        <v>31836542</v>
      </c>
      <c r="M12" s="74">
        <f t="shared" si="6"/>
        <v>7959136</v>
      </c>
      <c r="N12" s="74">
        <v>2122436</v>
      </c>
      <c r="O12" s="74">
        <v>530609</v>
      </c>
      <c r="P12" s="76">
        <f t="shared" si="7"/>
        <v>6.2499996319088286E-2</v>
      </c>
      <c r="Q12" s="74">
        <v>33958978</v>
      </c>
      <c r="R12" s="74">
        <f t="shared" si="8"/>
        <v>8489745</v>
      </c>
      <c r="S12" s="74">
        <f t="shared" si="9"/>
        <v>8489745</v>
      </c>
      <c r="T12" s="75"/>
      <c r="U12" s="74">
        <v>42448723</v>
      </c>
      <c r="V12" s="74">
        <f t="shared" si="10"/>
        <v>0.7999999905768661</v>
      </c>
      <c r="W12" s="73">
        <v>0</v>
      </c>
      <c r="X12" s="74">
        <f t="shared" si="11"/>
        <v>0</v>
      </c>
      <c r="Y12" s="74">
        <f t="shared" si="12"/>
        <v>31836542</v>
      </c>
      <c r="Z12" s="74">
        <f t="shared" si="13"/>
        <v>7959136</v>
      </c>
      <c r="AA12" s="74">
        <v>2122436</v>
      </c>
      <c r="AB12" s="74">
        <v>530609</v>
      </c>
      <c r="AC12" s="76">
        <f t="shared" si="0"/>
        <v>6.2499996319088286E-2</v>
      </c>
      <c r="AD12" s="74">
        <v>33958978</v>
      </c>
      <c r="AE12" s="74">
        <f t="shared" si="14"/>
        <v>8489745</v>
      </c>
      <c r="AF12" s="74">
        <f t="shared" si="15"/>
        <v>8489745</v>
      </c>
      <c r="AG12" s="75"/>
      <c r="AH12" s="74">
        <v>42448723</v>
      </c>
      <c r="AI12" s="74">
        <f t="shared" si="16"/>
        <v>0.7999999905768661</v>
      </c>
      <c r="AJ12" s="73">
        <v>0</v>
      </c>
      <c r="AK12" s="74">
        <f t="shared" si="17"/>
        <v>31836542</v>
      </c>
      <c r="AL12" s="74">
        <f t="shared" si="18"/>
        <v>7959136</v>
      </c>
      <c r="AM12" s="136">
        <v>2122436</v>
      </c>
      <c r="AN12" s="136">
        <v>530609</v>
      </c>
      <c r="AO12" s="76">
        <f t="shared" si="1"/>
        <v>6.2499996319088286E-2</v>
      </c>
      <c r="AQ12" s="63"/>
      <c r="AR12" s="63"/>
    </row>
    <row r="13" spans="1:47" ht="30" customHeight="1" thickBot="1" x14ac:dyDescent="0.35">
      <c r="A13" s="79">
        <v>5</v>
      </c>
      <c r="B13" s="73" t="s">
        <v>4</v>
      </c>
      <c r="C13" s="73" t="s">
        <v>34</v>
      </c>
      <c r="D13" s="73"/>
      <c r="E13" s="74">
        <v>5605111</v>
      </c>
      <c r="F13" s="74">
        <f t="shared" si="2"/>
        <v>5605112</v>
      </c>
      <c r="G13" s="74">
        <v>5605112</v>
      </c>
      <c r="H13" s="75"/>
      <c r="I13" s="74">
        <f t="shared" si="3"/>
        <v>11210223</v>
      </c>
      <c r="J13" s="74">
        <f t="shared" si="4"/>
        <v>0.49999995539785425</v>
      </c>
      <c r="K13" s="73">
        <v>0</v>
      </c>
      <c r="L13" s="74">
        <f t="shared" si="5"/>
        <v>5254792</v>
      </c>
      <c r="M13" s="74">
        <f t="shared" si="6"/>
        <v>5254793</v>
      </c>
      <c r="N13" s="74">
        <v>350319</v>
      </c>
      <c r="O13" s="74">
        <v>350319</v>
      </c>
      <c r="P13" s="76">
        <f t="shared" si="7"/>
        <v>6.2499921946237998E-2</v>
      </c>
      <c r="Q13" s="74">
        <v>5605111</v>
      </c>
      <c r="R13" s="74">
        <f t="shared" si="8"/>
        <v>5605112</v>
      </c>
      <c r="S13" s="74">
        <f t="shared" si="9"/>
        <v>5605112</v>
      </c>
      <c r="T13" s="75"/>
      <c r="U13" s="74">
        <v>11210223</v>
      </c>
      <c r="V13" s="74">
        <f t="shared" si="10"/>
        <v>0.49999995539785425</v>
      </c>
      <c r="W13" s="73">
        <v>0</v>
      </c>
      <c r="X13" s="74">
        <f t="shared" si="11"/>
        <v>0</v>
      </c>
      <c r="Y13" s="74">
        <f t="shared" si="12"/>
        <v>5254792</v>
      </c>
      <c r="Z13" s="74">
        <f t="shared" si="13"/>
        <v>5254793</v>
      </c>
      <c r="AA13" s="74">
        <v>350319</v>
      </c>
      <c r="AB13" s="74">
        <v>350319</v>
      </c>
      <c r="AC13" s="76">
        <f t="shared" si="0"/>
        <v>6.2499921946237998E-2</v>
      </c>
      <c r="AD13" s="74">
        <v>5605111</v>
      </c>
      <c r="AE13" s="74">
        <f t="shared" si="14"/>
        <v>5605112</v>
      </c>
      <c r="AF13" s="74">
        <f t="shared" si="15"/>
        <v>5605112</v>
      </c>
      <c r="AG13" s="75"/>
      <c r="AH13" s="74">
        <v>11210223</v>
      </c>
      <c r="AI13" s="74">
        <f t="shared" si="16"/>
        <v>0.49999995539785425</v>
      </c>
      <c r="AJ13" s="73">
        <v>0</v>
      </c>
      <c r="AK13" s="74">
        <f t="shared" si="17"/>
        <v>5254792</v>
      </c>
      <c r="AL13" s="74">
        <f t="shared" si="18"/>
        <v>5254793</v>
      </c>
      <c r="AM13" s="136">
        <v>350319</v>
      </c>
      <c r="AN13" s="136">
        <v>350319</v>
      </c>
      <c r="AO13" s="76">
        <f t="shared" si="1"/>
        <v>6.2499921946237998E-2</v>
      </c>
      <c r="AQ13" s="63"/>
      <c r="AR13" s="63"/>
    </row>
    <row r="14" spans="1:47" ht="30" customHeight="1" thickBot="1" x14ac:dyDescent="0.35">
      <c r="A14" s="79">
        <v>6</v>
      </c>
      <c r="B14" s="73" t="s">
        <v>4</v>
      </c>
      <c r="C14" s="73" t="s">
        <v>35</v>
      </c>
      <c r="D14" s="73"/>
      <c r="E14" s="74">
        <v>2748996</v>
      </c>
      <c r="F14" s="74">
        <f t="shared" si="2"/>
        <v>2748996</v>
      </c>
      <c r="G14" s="74">
        <v>2748996</v>
      </c>
      <c r="H14" s="75"/>
      <c r="I14" s="74">
        <f t="shared" si="3"/>
        <v>5497992</v>
      </c>
      <c r="J14" s="74">
        <f t="shared" si="4"/>
        <v>0.5</v>
      </c>
      <c r="K14" s="73">
        <v>0</v>
      </c>
      <c r="L14" s="74">
        <f t="shared" si="5"/>
        <v>2577184</v>
      </c>
      <c r="M14" s="74">
        <f t="shared" si="6"/>
        <v>2577184</v>
      </c>
      <c r="N14" s="74">
        <v>171812</v>
      </c>
      <c r="O14" s="74">
        <v>171812</v>
      </c>
      <c r="P14" s="76">
        <f t="shared" si="7"/>
        <v>6.2499909057706887E-2</v>
      </c>
      <c r="Q14" s="74">
        <v>2748996</v>
      </c>
      <c r="R14" s="74">
        <f t="shared" si="8"/>
        <v>2748996</v>
      </c>
      <c r="S14" s="74">
        <f t="shared" si="9"/>
        <v>2748996</v>
      </c>
      <c r="T14" s="75"/>
      <c r="U14" s="74">
        <v>5497992</v>
      </c>
      <c r="V14" s="74">
        <f t="shared" si="10"/>
        <v>0.5</v>
      </c>
      <c r="W14" s="73">
        <v>0</v>
      </c>
      <c r="X14" s="74">
        <f t="shared" si="11"/>
        <v>0</v>
      </c>
      <c r="Y14" s="74">
        <f t="shared" si="12"/>
        <v>2577184</v>
      </c>
      <c r="Z14" s="74">
        <f t="shared" si="13"/>
        <v>2577184</v>
      </c>
      <c r="AA14" s="74">
        <v>171812</v>
      </c>
      <c r="AB14" s="74">
        <v>171812</v>
      </c>
      <c r="AC14" s="76">
        <f t="shared" si="0"/>
        <v>6.2499909057706887E-2</v>
      </c>
      <c r="AD14" s="74">
        <v>2748996</v>
      </c>
      <c r="AE14" s="74">
        <f t="shared" si="14"/>
        <v>2748996</v>
      </c>
      <c r="AF14" s="74">
        <f t="shared" si="15"/>
        <v>2748996</v>
      </c>
      <c r="AG14" s="75"/>
      <c r="AH14" s="74">
        <v>5497992</v>
      </c>
      <c r="AI14" s="74">
        <f t="shared" si="16"/>
        <v>0.5</v>
      </c>
      <c r="AJ14" s="73">
        <v>0</v>
      </c>
      <c r="AK14" s="74">
        <f t="shared" si="17"/>
        <v>2577184</v>
      </c>
      <c r="AL14" s="74">
        <f t="shared" si="18"/>
        <v>2577184</v>
      </c>
      <c r="AM14" s="136">
        <v>171812</v>
      </c>
      <c r="AN14" s="136">
        <v>171812</v>
      </c>
      <c r="AO14" s="76">
        <f t="shared" si="1"/>
        <v>6.2499909057706887E-2</v>
      </c>
      <c r="AQ14" s="63"/>
      <c r="AR14" s="63"/>
    </row>
    <row r="15" spans="1:47" ht="30" customHeight="1" thickBot="1" x14ac:dyDescent="0.35">
      <c r="A15" s="79">
        <v>7</v>
      </c>
      <c r="B15" s="73" t="s">
        <v>32</v>
      </c>
      <c r="C15" s="73" t="s">
        <v>33</v>
      </c>
      <c r="D15" s="73"/>
      <c r="E15" s="74">
        <v>54583767</v>
      </c>
      <c r="F15" s="74">
        <f t="shared" si="2"/>
        <v>13645942</v>
      </c>
      <c r="G15" s="74">
        <v>13645942</v>
      </c>
      <c r="H15" s="75"/>
      <c r="I15" s="74">
        <f t="shared" si="3"/>
        <v>68229709</v>
      </c>
      <c r="J15" s="74">
        <f t="shared" si="4"/>
        <v>0.7999999970687256</v>
      </c>
      <c r="K15" s="73">
        <v>0</v>
      </c>
      <c r="L15" s="74">
        <f t="shared" si="5"/>
        <v>50762903</v>
      </c>
      <c r="M15" s="74">
        <f t="shared" si="6"/>
        <v>12690726</v>
      </c>
      <c r="N15" s="74">
        <v>3820864</v>
      </c>
      <c r="O15" s="74">
        <v>955216</v>
      </c>
      <c r="P15" s="76">
        <f t="shared" si="7"/>
        <v>7.0000005679344196E-2</v>
      </c>
      <c r="Q15" s="74">
        <v>54583767</v>
      </c>
      <c r="R15" s="74">
        <f t="shared" si="8"/>
        <v>13645942</v>
      </c>
      <c r="S15" s="74">
        <f t="shared" si="9"/>
        <v>13645942</v>
      </c>
      <c r="T15" s="75"/>
      <c r="U15" s="74">
        <v>68229709</v>
      </c>
      <c r="V15" s="74">
        <f t="shared" si="10"/>
        <v>0.7999999970687256</v>
      </c>
      <c r="W15" s="73">
        <v>0</v>
      </c>
      <c r="X15" s="74">
        <f t="shared" si="11"/>
        <v>0</v>
      </c>
      <c r="Y15" s="74">
        <f t="shared" si="12"/>
        <v>50762903</v>
      </c>
      <c r="Z15" s="74">
        <f t="shared" si="13"/>
        <v>12690726</v>
      </c>
      <c r="AA15" s="74">
        <v>3820864</v>
      </c>
      <c r="AB15" s="74">
        <v>955216</v>
      </c>
      <c r="AC15" s="76">
        <f t="shared" si="0"/>
        <v>7.0000005679344196E-2</v>
      </c>
      <c r="AD15" s="74">
        <v>60348374</v>
      </c>
      <c r="AE15" s="74">
        <f t="shared" si="14"/>
        <v>15087094</v>
      </c>
      <c r="AF15" s="74">
        <f t="shared" si="15"/>
        <v>15087094</v>
      </c>
      <c r="AG15" s="75"/>
      <c r="AH15" s="74">
        <v>75435468</v>
      </c>
      <c r="AI15" s="74">
        <f t="shared" si="16"/>
        <v>0.79999999469745453</v>
      </c>
      <c r="AJ15" s="73">
        <v>0</v>
      </c>
      <c r="AK15" s="74">
        <f t="shared" si="17"/>
        <v>56123988</v>
      </c>
      <c r="AL15" s="74">
        <f t="shared" si="18"/>
        <v>14030998</v>
      </c>
      <c r="AM15" s="136">
        <v>4224386</v>
      </c>
      <c r="AN15" s="136">
        <v>1056096</v>
      </c>
      <c r="AO15" s="76">
        <f t="shared" si="1"/>
        <v>6.9999997017318141E-2</v>
      </c>
      <c r="AQ15" s="63"/>
      <c r="AR15" s="63"/>
      <c r="AT15" s="63"/>
      <c r="AU15" s="63"/>
    </row>
    <row r="16" spans="1:47" ht="30" customHeight="1" thickBot="1" x14ac:dyDescent="0.35">
      <c r="A16" s="80">
        <v>7</v>
      </c>
      <c r="B16" s="73" t="s">
        <v>32</v>
      </c>
      <c r="C16" s="73" t="s">
        <v>34</v>
      </c>
      <c r="D16" s="73"/>
      <c r="E16" s="74">
        <v>14280954</v>
      </c>
      <c r="F16" s="74">
        <f t="shared" si="2"/>
        <v>3570239</v>
      </c>
      <c r="G16" s="74">
        <v>3570239</v>
      </c>
      <c r="H16" s="75"/>
      <c r="I16" s="74">
        <f t="shared" si="3"/>
        <v>17851193</v>
      </c>
      <c r="J16" s="74">
        <f t="shared" si="4"/>
        <v>0.79999997759253405</v>
      </c>
      <c r="K16" s="73">
        <v>0</v>
      </c>
      <c r="L16" s="74">
        <f t="shared" si="5"/>
        <v>13281287</v>
      </c>
      <c r="M16" s="74">
        <f t="shared" si="6"/>
        <v>3320322</v>
      </c>
      <c r="N16" s="74">
        <v>999667</v>
      </c>
      <c r="O16" s="74">
        <v>249917</v>
      </c>
      <c r="P16" s="76">
        <f t="shared" si="7"/>
        <v>7.0000015405133301E-2</v>
      </c>
      <c r="Q16" s="74">
        <v>14280954</v>
      </c>
      <c r="R16" s="74">
        <f t="shared" si="8"/>
        <v>3570239</v>
      </c>
      <c r="S16" s="74">
        <f t="shared" si="9"/>
        <v>3570239</v>
      </c>
      <c r="T16" s="75"/>
      <c r="U16" s="74">
        <v>17851193</v>
      </c>
      <c r="V16" s="74">
        <f t="shared" si="10"/>
        <v>0.79999997759253405</v>
      </c>
      <c r="W16" s="73">
        <v>0</v>
      </c>
      <c r="X16" s="74">
        <f t="shared" si="11"/>
        <v>0</v>
      </c>
      <c r="Y16" s="74">
        <f t="shared" si="12"/>
        <v>13281287</v>
      </c>
      <c r="Z16" s="74">
        <f t="shared" si="13"/>
        <v>3320322</v>
      </c>
      <c r="AA16" s="74">
        <v>999667</v>
      </c>
      <c r="AB16" s="74">
        <v>249917</v>
      </c>
      <c r="AC16" s="76">
        <f t="shared" si="0"/>
        <v>7.0000015405133301E-2</v>
      </c>
      <c r="AD16" s="74">
        <v>14280954</v>
      </c>
      <c r="AE16" s="74">
        <f t="shared" si="14"/>
        <v>3570239</v>
      </c>
      <c r="AF16" s="74">
        <f t="shared" si="15"/>
        <v>3570239</v>
      </c>
      <c r="AG16" s="75"/>
      <c r="AH16" s="74">
        <v>17851193</v>
      </c>
      <c r="AI16" s="74">
        <f t="shared" si="16"/>
        <v>0.79999997759253405</v>
      </c>
      <c r="AJ16" s="73">
        <v>0</v>
      </c>
      <c r="AK16" s="74">
        <f t="shared" si="17"/>
        <v>13281287</v>
      </c>
      <c r="AL16" s="74">
        <f t="shared" si="18"/>
        <v>3320322</v>
      </c>
      <c r="AM16" s="136">
        <v>999667</v>
      </c>
      <c r="AN16" s="136">
        <v>249917</v>
      </c>
      <c r="AO16" s="76">
        <f t="shared" si="1"/>
        <v>7.0000015405133301E-2</v>
      </c>
      <c r="AQ16" s="63"/>
      <c r="AR16" s="63"/>
      <c r="AU16" s="63"/>
    </row>
    <row r="17" spans="1:44" ht="30" customHeight="1" thickBot="1" x14ac:dyDescent="0.35">
      <c r="A17" s="81">
        <v>7</v>
      </c>
      <c r="B17" s="73" t="s">
        <v>32</v>
      </c>
      <c r="C17" s="73" t="s">
        <v>35</v>
      </c>
      <c r="D17" s="73"/>
      <c r="E17" s="74">
        <v>14392144</v>
      </c>
      <c r="F17" s="74">
        <f t="shared" si="2"/>
        <v>3598036</v>
      </c>
      <c r="G17" s="74">
        <v>3598036</v>
      </c>
      <c r="H17" s="75"/>
      <c r="I17" s="74">
        <f t="shared" si="3"/>
        <v>17990180</v>
      </c>
      <c r="J17" s="74">
        <f t="shared" si="4"/>
        <v>0.8</v>
      </c>
      <c r="K17" s="73">
        <v>0</v>
      </c>
      <c r="L17" s="74">
        <f t="shared" si="5"/>
        <v>13384694</v>
      </c>
      <c r="M17" s="74">
        <f t="shared" si="6"/>
        <v>3346173</v>
      </c>
      <c r="N17" s="74">
        <v>1007450</v>
      </c>
      <c r="O17" s="74">
        <v>251863</v>
      </c>
      <c r="P17" s="76">
        <f t="shared" si="7"/>
        <v>6.9999994441411931E-2</v>
      </c>
      <c r="Q17" s="74">
        <v>14392144</v>
      </c>
      <c r="R17" s="74">
        <f t="shared" si="8"/>
        <v>3598036</v>
      </c>
      <c r="S17" s="74">
        <f t="shared" si="9"/>
        <v>3598036</v>
      </c>
      <c r="T17" s="75"/>
      <c r="U17" s="74">
        <v>17990180</v>
      </c>
      <c r="V17" s="74">
        <f t="shared" si="10"/>
        <v>0.8</v>
      </c>
      <c r="W17" s="73">
        <v>0</v>
      </c>
      <c r="X17" s="74">
        <f t="shared" si="11"/>
        <v>0</v>
      </c>
      <c r="Y17" s="74">
        <f t="shared" si="12"/>
        <v>13384694</v>
      </c>
      <c r="Z17" s="74">
        <f t="shared" si="13"/>
        <v>3346173</v>
      </c>
      <c r="AA17" s="74">
        <v>1007450</v>
      </c>
      <c r="AB17" s="74">
        <v>251863</v>
      </c>
      <c r="AC17" s="76">
        <f t="shared" si="0"/>
        <v>6.9999994441411931E-2</v>
      </c>
      <c r="AD17" s="74">
        <v>9059238</v>
      </c>
      <c r="AE17" s="74">
        <f t="shared" si="14"/>
        <v>2264810</v>
      </c>
      <c r="AF17" s="74">
        <f t="shared" si="15"/>
        <v>2264810</v>
      </c>
      <c r="AG17" s="75"/>
      <c r="AH17" s="74">
        <v>11324048</v>
      </c>
      <c r="AI17" s="74">
        <f t="shared" si="16"/>
        <v>0.79999996467694234</v>
      </c>
      <c r="AJ17" s="73">
        <v>0</v>
      </c>
      <c r="AK17" s="74">
        <f t="shared" si="17"/>
        <v>8425091</v>
      </c>
      <c r="AL17" s="74">
        <f t="shared" si="18"/>
        <v>2106273</v>
      </c>
      <c r="AM17" s="136">
        <v>634147</v>
      </c>
      <c r="AN17" s="136">
        <v>158537</v>
      </c>
      <c r="AO17" s="76">
        <f t="shared" si="1"/>
        <v>7.0000037530750375E-2</v>
      </c>
      <c r="AQ17" s="63"/>
      <c r="AR17" s="63"/>
    </row>
    <row r="18" spans="1:44" ht="30" customHeight="1" thickBot="1" x14ac:dyDescent="0.35">
      <c r="A18" s="79">
        <v>8</v>
      </c>
      <c r="B18" s="73" t="s">
        <v>32</v>
      </c>
      <c r="C18" s="73" t="s">
        <v>34</v>
      </c>
      <c r="D18" s="73"/>
      <c r="E18" s="74">
        <v>4132795</v>
      </c>
      <c r="F18" s="74">
        <f t="shared" si="2"/>
        <v>4132795</v>
      </c>
      <c r="G18" s="74">
        <v>4132795</v>
      </c>
      <c r="H18" s="75"/>
      <c r="I18" s="74">
        <f t="shared" si="3"/>
        <v>8265590</v>
      </c>
      <c r="J18" s="74">
        <f t="shared" si="4"/>
        <v>0.5</v>
      </c>
      <c r="K18" s="73">
        <v>0</v>
      </c>
      <c r="L18" s="74">
        <f t="shared" si="5"/>
        <v>3843499</v>
      </c>
      <c r="M18" s="74">
        <f t="shared" si="6"/>
        <v>3843499</v>
      </c>
      <c r="N18" s="74">
        <v>289296</v>
      </c>
      <c r="O18" s="74">
        <v>289296</v>
      </c>
      <c r="P18" s="76">
        <f t="shared" si="7"/>
        <v>7.0000084688449343E-2</v>
      </c>
      <c r="Q18" s="74">
        <v>4132795</v>
      </c>
      <c r="R18" s="74">
        <f t="shared" si="8"/>
        <v>4132795</v>
      </c>
      <c r="S18" s="74">
        <f t="shared" si="9"/>
        <v>4132795</v>
      </c>
      <c r="T18" s="75"/>
      <c r="U18" s="74">
        <v>8265590</v>
      </c>
      <c r="V18" s="74">
        <f t="shared" si="10"/>
        <v>0.5</v>
      </c>
      <c r="W18" s="73">
        <v>0</v>
      </c>
      <c r="X18" s="74">
        <f t="shared" si="11"/>
        <v>0</v>
      </c>
      <c r="Y18" s="74">
        <f t="shared" si="12"/>
        <v>3843499</v>
      </c>
      <c r="Z18" s="74">
        <f t="shared" si="13"/>
        <v>3843499</v>
      </c>
      <c r="AA18" s="74">
        <v>289296</v>
      </c>
      <c r="AB18" s="74">
        <v>289296</v>
      </c>
      <c r="AC18" s="76">
        <f t="shared" si="0"/>
        <v>7.0000084688449343E-2</v>
      </c>
      <c r="AD18" s="74">
        <v>4132795</v>
      </c>
      <c r="AE18" s="74">
        <f t="shared" si="14"/>
        <v>4132795</v>
      </c>
      <c r="AF18" s="74">
        <f t="shared" si="15"/>
        <v>4132795</v>
      </c>
      <c r="AG18" s="75"/>
      <c r="AH18" s="74">
        <v>8265590</v>
      </c>
      <c r="AI18" s="74">
        <f t="shared" si="16"/>
        <v>0.5</v>
      </c>
      <c r="AJ18" s="73">
        <v>0</v>
      </c>
      <c r="AK18" s="74">
        <f t="shared" si="17"/>
        <v>3843499</v>
      </c>
      <c r="AL18" s="74">
        <f t="shared" si="18"/>
        <v>3843499</v>
      </c>
      <c r="AM18" s="136">
        <v>289296</v>
      </c>
      <c r="AN18" s="136">
        <v>289296</v>
      </c>
      <c r="AO18" s="76">
        <f t="shared" si="1"/>
        <v>7.0000084688449343E-2</v>
      </c>
      <c r="AQ18" s="63"/>
      <c r="AR18" s="63"/>
    </row>
    <row r="19" spans="1:44" ht="30" customHeight="1" thickBot="1" x14ac:dyDescent="0.35">
      <c r="A19" s="79">
        <v>9</v>
      </c>
      <c r="B19" s="73" t="s">
        <v>32</v>
      </c>
      <c r="C19" s="73" t="s">
        <v>35</v>
      </c>
      <c r="D19" s="73"/>
      <c r="E19" s="74">
        <v>1165051</v>
      </c>
      <c r="F19" s="74">
        <f t="shared" si="2"/>
        <v>1165051</v>
      </c>
      <c r="G19" s="74">
        <v>1165051</v>
      </c>
      <c r="H19" s="75"/>
      <c r="I19" s="74">
        <f t="shared" si="3"/>
        <v>2330102</v>
      </c>
      <c r="J19" s="74">
        <f t="shared" si="4"/>
        <v>0.5</v>
      </c>
      <c r="K19" s="73">
        <v>0</v>
      </c>
      <c r="L19" s="74">
        <f t="shared" si="5"/>
        <v>1083497</v>
      </c>
      <c r="M19" s="74">
        <f t="shared" si="6"/>
        <v>1083497</v>
      </c>
      <c r="N19" s="74">
        <v>81554</v>
      </c>
      <c r="O19" s="74">
        <v>81553.999999999985</v>
      </c>
      <c r="P19" s="76">
        <f t="shared" si="7"/>
        <v>7.0000369082555178E-2</v>
      </c>
      <c r="Q19" s="74">
        <v>1165051</v>
      </c>
      <c r="R19" s="74">
        <f t="shared" si="8"/>
        <v>1165051</v>
      </c>
      <c r="S19" s="74">
        <f t="shared" si="9"/>
        <v>1165051</v>
      </c>
      <c r="T19" s="75"/>
      <c r="U19" s="74">
        <v>2330102</v>
      </c>
      <c r="V19" s="74">
        <f t="shared" si="10"/>
        <v>0.5</v>
      </c>
      <c r="W19" s="73">
        <v>0</v>
      </c>
      <c r="X19" s="74">
        <f t="shared" si="11"/>
        <v>0</v>
      </c>
      <c r="Y19" s="74">
        <f t="shared" si="12"/>
        <v>1083497</v>
      </c>
      <c r="Z19" s="74">
        <f t="shared" si="13"/>
        <v>1083497</v>
      </c>
      <c r="AA19" s="74">
        <v>81554</v>
      </c>
      <c r="AB19" s="74">
        <v>81554</v>
      </c>
      <c r="AC19" s="76">
        <f t="shared" si="0"/>
        <v>7.0000369082555178E-2</v>
      </c>
      <c r="AD19" s="74">
        <v>733350</v>
      </c>
      <c r="AE19" s="74">
        <f t="shared" si="14"/>
        <v>711350</v>
      </c>
      <c r="AF19" s="74">
        <f t="shared" si="15"/>
        <v>711350</v>
      </c>
      <c r="AG19" s="75"/>
      <c r="AH19" s="74">
        <v>1444700</v>
      </c>
      <c r="AI19" s="74">
        <f t="shared" si="16"/>
        <v>0.50761403751643941</v>
      </c>
      <c r="AJ19" s="73">
        <v>0</v>
      </c>
      <c r="AK19" s="74">
        <f t="shared" si="17"/>
        <v>682015</v>
      </c>
      <c r="AL19" s="74">
        <f t="shared" si="18"/>
        <v>661555</v>
      </c>
      <c r="AM19" s="136">
        <v>51335</v>
      </c>
      <c r="AN19" s="136">
        <v>49795</v>
      </c>
      <c r="AO19" s="76">
        <f t="shared" si="1"/>
        <v>7.0000681802686301E-2</v>
      </c>
      <c r="AQ19" s="63"/>
      <c r="AR19" s="63"/>
    </row>
    <row r="20" spans="1:44" ht="30" customHeight="1" thickBot="1" x14ac:dyDescent="0.35">
      <c r="A20" s="79">
        <v>10</v>
      </c>
      <c r="B20" s="73" t="s">
        <v>32</v>
      </c>
      <c r="C20" s="73" t="s">
        <v>33</v>
      </c>
      <c r="D20" s="73"/>
      <c r="E20" s="74">
        <v>2274324</v>
      </c>
      <c r="F20" s="74">
        <f t="shared" si="2"/>
        <v>568581</v>
      </c>
      <c r="G20" s="74">
        <v>568581</v>
      </c>
      <c r="H20" s="75"/>
      <c r="I20" s="74">
        <f t="shared" si="3"/>
        <v>2842905</v>
      </c>
      <c r="J20" s="74">
        <f t="shared" si="4"/>
        <v>0.8</v>
      </c>
      <c r="K20" s="73">
        <v>0</v>
      </c>
      <c r="L20" s="74">
        <f t="shared" si="5"/>
        <v>2274324</v>
      </c>
      <c r="M20" s="74">
        <f t="shared" si="6"/>
        <v>568581</v>
      </c>
      <c r="N20" s="73">
        <v>0</v>
      </c>
      <c r="O20" s="74">
        <v>0</v>
      </c>
      <c r="P20" s="76">
        <f t="shared" si="7"/>
        <v>0</v>
      </c>
      <c r="Q20" s="74">
        <v>3426958</v>
      </c>
      <c r="R20" s="74">
        <f t="shared" si="8"/>
        <v>856740</v>
      </c>
      <c r="S20" s="74">
        <f t="shared" si="9"/>
        <v>856740</v>
      </c>
      <c r="T20" s="75"/>
      <c r="U20" s="74">
        <v>4283698</v>
      </c>
      <c r="V20" s="74">
        <f t="shared" si="10"/>
        <v>0.79999990662273579</v>
      </c>
      <c r="W20" s="73">
        <v>0</v>
      </c>
      <c r="X20" s="74">
        <f t="shared" si="11"/>
        <v>1152634</v>
      </c>
      <c r="Y20" s="74">
        <f t="shared" si="12"/>
        <v>3426958</v>
      </c>
      <c r="Z20" s="74">
        <f t="shared" si="13"/>
        <v>856740</v>
      </c>
      <c r="AA20" s="73">
        <v>0</v>
      </c>
      <c r="AB20" s="74">
        <v>0</v>
      </c>
      <c r="AC20" s="76">
        <f t="shared" si="0"/>
        <v>0</v>
      </c>
      <c r="AD20" s="74">
        <v>3718674</v>
      </c>
      <c r="AE20" s="74">
        <f t="shared" si="14"/>
        <v>929669</v>
      </c>
      <c r="AF20" s="74">
        <f t="shared" si="15"/>
        <v>929669</v>
      </c>
      <c r="AG20" s="75"/>
      <c r="AH20" s="74">
        <v>4648343</v>
      </c>
      <c r="AI20" s="74">
        <f t="shared" si="16"/>
        <v>0.79999991394783043</v>
      </c>
      <c r="AJ20" s="73">
        <v>0</v>
      </c>
      <c r="AK20" s="74">
        <f t="shared" si="17"/>
        <v>3718674</v>
      </c>
      <c r="AL20" s="74">
        <f t="shared" si="18"/>
        <v>929669</v>
      </c>
      <c r="AM20" s="74">
        <v>0</v>
      </c>
      <c r="AN20" s="74">
        <v>0</v>
      </c>
      <c r="AO20" s="76">
        <f t="shared" si="1"/>
        <v>0</v>
      </c>
      <c r="AQ20" s="63"/>
      <c r="AR20" s="63"/>
    </row>
    <row r="21" spans="1:44" ht="30" customHeight="1" thickBot="1" x14ac:dyDescent="0.35">
      <c r="A21" s="80">
        <v>10</v>
      </c>
      <c r="B21" s="73" t="s">
        <v>32</v>
      </c>
      <c r="C21" s="73" t="s">
        <v>34</v>
      </c>
      <c r="D21" s="73"/>
      <c r="E21" s="74">
        <v>595040</v>
      </c>
      <c r="F21" s="74">
        <f t="shared" si="2"/>
        <v>148760</v>
      </c>
      <c r="G21" s="74">
        <v>148760</v>
      </c>
      <c r="H21" s="75"/>
      <c r="I21" s="74">
        <f t="shared" si="3"/>
        <v>743800</v>
      </c>
      <c r="J21" s="74">
        <f t="shared" si="4"/>
        <v>0.8</v>
      </c>
      <c r="K21" s="73">
        <v>0</v>
      </c>
      <c r="L21" s="74">
        <f t="shared" si="5"/>
        <v>595040</v>
      </c>
      <c r="M21" s="74">
        <f t="shared" si="6"/>
        <v>148760</v>
      </c>
      <c r="N21" s="73">
        <v>0</v>
      </c>
      <c r="O21" s="74">
        <v>0</v>
      </c>
      <c r="P21" s="76">
        <f t="shared" si="7"/>
        <v>0</v>
      </c>
      <c r="Q21" s="74">
        <v>1142708</v>
      </c>
      <c r="R21" s="74">
        <f t="shared" si="8"/>
        <v>285677</v>
      </c>
      <c r="S21" s="74">
        <f t="shared" si="9"/>
        <v>285677</v>
      </c>
      <c r="T21" s="75"/>
      <c r="U21" s="74">
        <v>1428385</v>
      </c>
      <c r="V21" s="74">
        <f t="shared" si="10"/>
        <v>0.8</v>
      </c>
      <c r="W21" s="73">
        <v>0</v>
      </c>
      <c r="X21" s="74">
        <f t="shared" si="11"/>
        <v>547668</v>
      </c>
      <c r="Y21" s="74">
        <f t="shared" si="12"/>
        <v>1142708</v>
      </c>
      <c r="Z21" s="74">
        <f t="shared" si="13"/>
        <v>285677</v>
      </c>
      <c r="AA21" s="73">
        <v>0</v>
      </c>
      <c r="AB21" s="74">
        <v>0</v>
      </c>
      <c r="AC21" s="76">
        <f t="shared" si="0"/>
        <v>0</v>
      </c>
      <c r="AD21" s="74">
        <v>1142708</v>
      </c>
      <c r="AE21" s="74">
        <f t="shared" si="14"/>
        <v>285677</v>
      </c>
      <c r="AF21" s="74">
        <f t="shared" si="15"/>
        <v>285677</v>
      </c>
      <c r="AG21" s="75"/>
      <c r="AH21" s="74">
        <v>1428385</v>
      </c>
      <c r="AI21" s="74">
        <f t="shared" si="16"/>
        <v>0.8</v>
      </c>
      <c r="AJ21" s="73">
        <v>0</v>
      </c>
      <c r="AK21" s="74">
        <f t="shared" si="17"/>
        <v>1142708</v>
      </c>
      <c r="AL21" s="74">
        <f t="shared" si="18"/>
        <v>285677</v>
      </c>
      <c r="AM21" s="74">
        <v>0</v>
      </c>
      <c r="AN21" s="74">
        <f t="shared" ref="AN21:AN29" si="19">AE21*AO21</f>
        <v>0</v>
      </c>
      <c r="AO21" s="76">
        <f t="shared" si="1"/>
        <v>0</v>
      </c>
      <c r="AQ21" s="63"/>
      <c r="AR21" s="63"/>
    </row>
    <row r="22" spans="1:44" ht="30" customHeight="1" thickBot="1" x14ac:dyDescent="0.35">
      <c r="A22" s="81">
        <v>10</v>
      </c>
      <c r="B22" s="73" t="s">
        <v>32</v>
      </c>
      <c r="C22" s="73" t="s">
        <v>35</v>
      </c>
      <c r="D22" s="73"/>
      <c r="E22" s="74">
        <v>599673</v>
      </c>
      <c r="F22" s="74">
        <f t="shared" si="2"/>
        <v>149919</v>
      </c>
      <c r="G22" s="74">
        <v>149919</v>
      </c>
      <c r="H22" s="75"/>
      <c r="I22" s="74">
        <f t="shared" si="3"/>
        <v>749592</v>
      </c>
      <c r="J22" s="74">
        <f t="shared" si="4"/>
        <v>0.79999919956456311</v>
      </c>
      <c r="K22" s="73">
        <v>0</v>
      </c>
      <c r="L22" s="74">
        <f t="shared" si="5"/>
        <v>599673</v>
      </c>
      <c r="M22" s="74">
        <f t="shared" si="6"/>
        <v>149919</v>
      </c>
      <c r="N22" s="73">
        <v>0</v>
      </c>
      <c r="O22" s="74">
        <v>0</v>
      </c>
      <c r="P22" s="76">
        <f t="shared" si="7"/>
        <v>0</v>
      </c>
      <c r="Q22" s="74">
        <v>720100</v>
      </c>
      <c r="R22" s="74">
        <f t="shared" si="8"/>
        <v>180024</v>
      </c>
      <c r="S22" s="74">
        <f t="shared" si="9"/>
        <v>180024</v>
      </c>
      <c r="T22" s="75"/>
      <c r="U22" s="74">
        <v>900124</v>
      </c>
      <c r="V22" s="74">
        <f t="shared" si="10"/>
        <v>0.8000008887664366</v>
      </c>
      <c r="W22" s="73">
        <v>0</v>
      </c>
      <c r="X22" s="74">
        <f t="shared" si="11"/>
        <v>120427</v>
      </c>
      <c r="Y22" s="74">
        <f t="shared" si="12"/>
        <v>720100</v>
      </c>
      <c r="Z22" s="74">
        <f t="shared" si="13"/>
        <v>180024</v>
      </c>
      <c r="AA22" s="73">
        <v>0</v>
      </c>
      <c r="AB22" s="74">
        <v>0</v>
      </c>
      <c r="AC22" s="76">
        <f t="shared" si="0"/>
        <v>0</v>
      </c>
      <c r="AD22" s="74">
        <v>453272</v>
      </c>
      <c r="AE22" s="74">
        <f t="shared" si="14"/>
        <v>113318</v>
      </c>
      <c r="AF22" s="74">
        <f t="shared" si="15"/>
        <v>113318</v>
      </c>
      <c r="AG22" s="75"/>
      <c r="AH22" s="74">
        <v>566590</v>
      </c>
      <c r="AI22" s="74">
        <f t="shared" si="16"/>
        <v>0.8</v>
      </c>
      <c r="AJ22" s="73">
        <v>0</v>
      </c>
      <c r="AK22" s="74">
        <f t="shared" si="17"/>
        <v>453272</v>
      </c>
      <c r="AL22" s="74">
        <f t="shared" si="18"/>
        <v>113318</v>
      </c>
      <c r="AM22" s="74">
        <v>0</v>
      </c>
      <c r="AN22" s="74">
        <f t="shared" si="19"/>
        <v>0</v>
      </c>
      <c r="AO22" s="76">
        <f t="shared" si="1"/>
        <v>0</v>
      </c>
      <c r="AQ22" s="63"/>
      <c r="AR22" s="63"/>
    </row>
    <row r="23" spans="1:44" ht="30" customHeight="1" thickBot="1" x14ac:dyDescent="0.35">
      <c r="A23" s="79">
        <v>11</v>
      </c>
      <c r="B23" s="73" t="s">
        <v>32</v>
      </c>
      <c r="C23" s="73" t="s">
        <v>34</v>
      </c>
      <c r="D23" s="73"/>
      <c r="E23" s="74">
        <v>172200</v>
      </c>
      <c r="F23" s="74">
        <f t="shared" si="2"/>
        <v>172200</v>
      </c>
      <c r="G23" s="74">
        <v>172200</v>
      </c>
      <c r="H23" s="75"/>
      <c r="I23" s="74">
        <f t="shared" si="3"/>
        <v>344400</v>
      </c>
      <c r="J23" s="74">
        <f t="shared" si="4"/>
        <v>0.5</v>
      </c>
      <c r="K23" s="73">
        <v>0</v>
      </c>
      <c r="L23" s="74">
        <f t="shared" si="5"/>
        <v>172200</v>
      </c>
      <c r="M23" s="74">
        <f t="shared" si="6"/>
        <v>172200</v>
      </c>
      <c r="N23" s="73">
        <v>0</v>
      </c>
      <c r="O23" s="74">
        <v>0</v>
      </c>
      <c r="P23" s="76">
        <f t="shared" si="7"/>
        <v>0</v>
      </c>
      <c r="Q23" s="74">
        <v>332850</v>
      </c>
      <c r="R23" s="74">
        <f t="shared" si="8"/>
        <v>332850</v>
      </c>
      <c r="S23" s="74">
        <f t="shared" si="9"/>
        <v>332850</v>
      </c>
      <c r="T23" s="75"/>
      <c r="U23" s="74">
        <v>665700</v>
      </c>
      <c r="V23" s="74">
        <f t="shared" si="10"/>
        <v>0.5</v>
      </c>
      <c r="W23" s="73">
        <v>0</v>
      </c>
      <c r="X23" s="74">
        <f t="shared" si="11"/>
        <v>160650</v>
      </c>
      <c r="Y23" s="74">
        <f t="shared" si="12"/>
        <v>332850</v>
      </c>
      <c r="Z23" s="74">
        <f t="shared" si="13"/>
        <v>332850</v>
      </c>
      <c r="AA23" s="73">
        <v>0</v>
      </c>
      <c r="AB23" s="74">
        <v>0</v>
      </c>
      <c r="AC23" s="76">
        <f t="shared" si="0"/>
        <v>0</v>
      </c>
      <c r="AD23" s="74">
        <v>332850</v>
      </c>
      <c r="AE23" s="74">
        <f t="shared" si="14"/>
        <v>332850</v>
      </c>
      <c r="AF23" s="74">
        <f t="shared" si="15"/>
        <v>332850</v>
      </c>
      <c r="AG23" s="75"/>
      <c r="AH23" s="74">
        <v>665700</v>
      </c>
      <c r="AI23" s="74">
        <f t="shared" si="16"/>
        <v>0.5</v>
      </c>
      <c r="AJ23" s="73">
        <v>0</v>
      </c>
      <c r="AK23" s="74">
        <f t="shared" si="17"/>
        <v>332850</v>
      </c>
      <c r="AL23" s="74">
        <f t="shared" si="18"/>
        <v>332850</v>
      </c>
      <c r="AM23" s="74">
        <v>0</v>
      </c>
      <c r="AN23" s="74">
        <f t="shared" si="19"/>
        <v>0</v>
      </c>
      <c r="AO23" s="76">
        <f t="shared" si="1"/>
        <v>0</v>
      </c>
      <c r="AQ23" s="63"/>
      <c r="AR23" s="63"/>
    </row>
    <row r="24" spans="1:44" ht="30" customHeight="1" thickBot="1" x14ac:dyDescent="0.35">
      <c r="A24" s="79">
        <v>12</v>
      </c>
      <c r="B24" s="73" t="s">
        <v>32</v>
      </c>
      <c r="C24" s="73" t="s">
        <v>35</v>
      </c>
      <c r="D24" s="73"/>
      <c r="E24" s="74">
        <v>48544</v>
      </c>
      <c r="F24" s="74">
        <f t="shared" si="2"/>
        <v>48544</v>
      </c>
      <c r="G24" s="74">
        <v>48544</v>
      </c>
      <c r="H24" s="75"/>
      <c r="I24" s="74">
        <f t="shared" si="3"/>
        <v>97088</v>
      </c>
      <c r="J24" s="74">
        <f t="shared" si="4"/>
        <v>0.5</v>
      </c>
      <c r="K24" s="73">
        <v>0</v>
      </c>
      <c r="L24" s="74">
        <f t="shared" si="5"/>
        <v>48544</v>
      </c>
      <c r="M24" s="74">
        <f t="shared" si="6"/>
        <v>48544</v>
      </c>
      <c r="N24" s="73">
        <v>0</v>
      </c>
      <c r="O24" s="74">
        <v>0</v>
      </c>
      <c r="P24" s="76">
        <f t="shared" si="7"/>
        <v>0</v>
      </c>
      <c r="Q24" s="74">
        <v>67165</v>
      </c>
      <c r="R24" s="74">
        <f t="shared" si="8"/>
        <v>67165</v>
      </c>
      <c r="S24" s="74">
        <f t="shared" si="9"/>
        <v>67165</v>
      </c>
      <c r="T24" s="75"/>
      <c r="U24" s="74">
        <v>134330</v>
      </c>
      <c r="V24" s="74">
        <f t="shared" si="10"/>
        <v>0.5</v>
      </c>
      <c r="W24" s="73">
        <v>0</v>
      </c>
      <c r="X24" s="74">
        <f t="shared" si="11"/>
        <v>18621</v>
      </c>
      <c r="Y24" s="74">
        <f t="shared" si="12"/>
        <v>67165</v>
      </c>
      <c r="Z24" s="74">
        <f t="shared" si="13"/>
        <v>67165</v>
      </c>
      <c r="AA24" s="73">
        <v>0</v>
      </c>
      <c r="AB24" s="74">
        <v>0</v>
      </c>
      <c r="AC24" s="76">
        <f t="shared" si="0"/>
        <v>0</v>
      </c>
      <c r="AD24" s="74">
        <v>42277</v>
      </c>
      <c r="AE24" s="74">
        <f t="shared" si="14"/>
        <v>42277</v>
      </c>
      <c r="AF24" s="74">
        <f t="shared" si="15"/>
        <v>42277</v>
      </c>
      <c r="AG24" s="75"/>
      <c r="AH24" s="74">
        <v>84554</v>
      </c>
      <c r="AI24" s="74">
        <f t="shared" si="16"/>
        <v>0.5</v>
      </c>
      <c r="AJ24" s="73">
        <v>0</v>
      </c>
      <c r="AK24" s="74">
        <f t="shared" si="17"/>
        <v>42277</v>
      </c>
      <c r="AL24" s="74">
        <f t="shared" si="18"/>
        <v>42277</v>
      </c>
      <c r="AM24" s="74">
        <v>0</v>
      </c>
      <c r="AN24" s="74">
        <f t="shared" si="19"/>
        <v>0</v>
      </c>
      <c r="AO24" s="76">
        <f t="shared" si="1"/>
        <v>0</v>
      </c>
      <c r="AQ24" s="63"/>
      <c r="AR24" s="63"/>
    </row>
    <row r="25" spans="1:44" ht="30" customHeight="1" thickBot="1" x14ac:dyDescent="0.35">
      <c r="A25" s="79">
        <v>13</v>
      </c>
      <c r="B25" s="73" t="s">
        <v>4</v>
      </c>
      <c r="C25" s="73" t="s">
        <v>33</v>
      </c>
      <c r="D25" s="73"/>
      <c r="E25" s="74">
        <v>2096544</v>
      </c>
      <c r="F25" s="74">
        <f t="shared" si="2"/>
        <v>524136</v>
      </c>
      <c r="G25" s="74">
        <v>524136</v>
      </c>
      <c r="H25" s="75"/>
      <c r="I25" s="74">
        <f t="shared" si="3"/>
        <v>2620680</v>
      </c>
      <c r="J25" s="74">
        <f t="shared" si="4"/>
        <v>0.8</v>
      </c>
      <c r="K25" s="73">
        <v>0</v>
      </c>
      <c r="L25" s="74">
        <f t="shared" si="5"/>
        <v>2096544</v>
      </c>
      <c r="M25" s="74">
        <f t="shared" si="6"/>
        <v>524136</v>
      </c>
      <c r="N25" s="73">
        <v>0</v>
      </c>
      <c r="O25" s="74">
        <v>0</v>
      </c>
      <c r="P25" s="76">
        <f t="shared" si="7"/>
        <v>0</v>
      </c>
      <c r="Q25" s="74">
        <v>2096544</v>
      </c>
      <c r="R25" s="74">
        <f t="shared" si="8"/>
        <v>524136</v>
      </c>
      <c r="S25" s="74">
        <f t="shared" si="9"/>
        <v>524136</v>
      </c>
      <c r="T25" s="75"/>
      <c r="U25" s="74">
        <v>2620680</v>
      </c>
      <c r="V25" s="74">
        <f t="shared" si="10"/>
        <v>0.8</v>
      </c>
      <c r="W25" s="73">
        <v>0</v>
      </c>
      <c r="X25" s="74">
        <f t="shared" si="11"/>
        <v>0</v>
      </c>
      <c r="Y25" s="74">
        <f t="shared" si="12"/>
        <v>2096544</v>
      </c>
      <c r="Z25" s="74">
        <f t="shared" si="13"/>
        <v>524136</v>
      </c>
      <c r="AA25" s="73">
        <v>0</v>
      </c>
      <c r="AB25" s="74">
        <v>0</v>
      </c>
      <c r="AC25" s="76">
        <f t="shared" si="0"/>
        <v>0</v>
      </c>
      <c r="AD25" s="74">
        <v>2096544</v>
      </c>
      <c r="AE25" s="74">
        <f t="shared" si="14"/>
        <v>524136</v>
      </c>
      <c r="AF25" s="74">
        <f t="shared" si="15"/>
        <v>524136</v>
      </c>
      <c r="AG25" s="75"/>
      <c r="AH25" s="74">
        <v>2620680</v>
      </c>
      <c r="AI25" s="74">
        <f t="shared" si="16"/>
        <v>0.8</v>
      </c>
      <c r="AJ25" s="73">
        <v>0</v>
      </c>
      <c r="AK25" s="74">
        <f t="shared" si="17"/>
        <v>2096544</v>
      </c>
      <c r="AL25" s="74">
        <f t="shared" si="18"/>
        <v>524136</v>
      </c>
      <c r="AM25" s="74">
        <v>0</v>
      </c>
      <c r="AN25" s="74">
        <f t="shared" si="19"/>
        <v>0</v>
      </c>
      <c r="AO25" s="76">
        <f t="shared" si="1"/>
        <v>0</v>
      </c>
      <c r="AQ25" s="63"/>
      <c r="AR25" s="63"/>
    </row>
    <row r="26" spans="1:44" ht="30" customHeight="1" thickBot="1" x14ac:dyDescent="0.35">
      <c r="A26" s="80">
        <v>13</v>
      </c>
      <c r="B26" s="73" t="s">
        <v>4</v>
      </c>
      <c r="C26" s="73" t="s">
        <v>34</v>
      </c>
      <c r="D26" s="73"/>
      <c r="E26" s="74">
        <v>363161</v>
      </c>
      <c r="F26" s="74">
        <f t="shared" si="2"/>
        <v>90791</v>
      </c>
      <c r="G26" s="74">
        <v>90791</v>
      </c>
      <c r="H26" s="75"/>
      <c r="I26" s="74">
        <f t="shared" si="3"/>
        <v>453952</v>
      </c>
      <c r="J26" s="74">
        <f t="shared" si="4"/>
        <v>0.799998678274355</v>
      </c>
      <c r="K26" s="73">
        <v>0</v>
      </c>
      <c r="L26" s="74">
        <f t="shared" si="5"/>
        <v>363161</v>
      </c>
      <c r="M26" s="74">
        <f t="shared" si="6"/>
        <v>90791</v>
      </c>
      <c r="N26" s="73">
        <v>0</v>
      </c>
      <c r="O26" s="74">
        <v>0</v>
      </c>
      <c r="P26" s="76">
        <f t="shared" si="7"/>
        <v>0</v>
      </c>
      <c r="Q26" s="74">
        <v>363161</v>
      </c>
      <c r="R26" s="74">
        <f t="shared" si="8"/>
        <v>90791</v>
      </c>
      <c r="S26" s="74">
        <f t="shared" si="9"/>
        <v>90791</v>
      </c>
      <c r="T26" s="75"/>
      <c r="U26" s="74">
        <v>453952</v>
      </c>
      <c r="V26" s="74">
        <f t="shared" si="10"/>
        <v>0.799998678274355</v>
      </c>
      <c r="W26" s="73">
        <v>0</v>
      </c>
      <c r="X26" s="74">
        <f t="shared" si="11"/>
        <v>0</v>
      </c>
      <c r="Y26" s="74">
        <f t="shared" si="12"/>
        <v>363161</v>
      </c>
      <c r="Z26" s="74">
        <f t="shared" si="13"/>
        <v>90791</v>
      </c>
      <c r="AA26" s="73">
        <v>0</v>
      </c>
      <c r="AB26" s="74">
        <v>0</v>
      </c>
      <c r="AC26" s="76">
        <f t="shared" si="0"/>
        <v>0</v>
      </c>
      <c r="AD26" s="74">
        <v>363161</v>
      </c>
      <c r="AE26" s="74">
        <f t="shared" si="14"/>
        <v>90791</v>
      </c>
      <c r="AF26" s="74">
        <f t="shared" si="15"/>
        <v>90791</v>
      </c>
      <c r="AG26" s="75"/>
      <c r="AH26" s="74">
        <v>453952</v>
      </c>
      <c r="AI26" s="74">
        <f t="shared" si="16"/>
        <v>0.799998678274355</v>
      </c>
      <c r="AJ26" s="73">
        <v>0</v>
      </c>
      <c r="AK26" s="74">
        <f t="shared" si="17"/>
        <v>363161</v>
      </c>
      <c r="AL26" s="74">
        <f t="shared" si="18"/>
        <v>90791</v>
      </c>
      <c r="AM26" s="74">
        <v>0</v>
      </c>
      <c r="AN26" s="74">
        <f t="shared" si="19"/>
        <v>0</v>
      </c>
      <c r="AO26" s="76">
        <f t="shared" si="1"/>
        <v>0</v>
      </c>
      <c r="AQ26" s="63"/>
      <c r="AR26" s="63"/>
    </row>
    <row r="27" spans="1:44" ht="30" customHeight="1" thickBot="1" x14ac:dyDescent="0.35">
      <c r="A27" s="81">
        <v>13</v>
      </c>
      <c r="B27" s="73" t="s">
        <v>4</v>
      </c>
      <c r="C27" s="73" t="s">
        <v>35</v>
      </c>
      <c r="D27" s="73"/>
      <c r="E27" s="74">
        <v>636731</v>
      </c>
      <c r="F27" s="74">
        <f t="shared" si="2"/>
        <v>159183</v>
      </c>
      <c r="G27" s="74">
        <v>159183</v>
      </c>
      <c r="H27" s="75"/>
      <c r="I27" s="74">
        <f t="shared" si="3"/>
        <v>795914</v>
      </c>
      <c r="J27" s="74">
        <f t="shared" si="4"/>
        <v>0.79999974871656987</v>
      </c>
      <c r="K27" s="73">
        <v>0</v>
      </c>
      <c r="L27" s="74">
        <f t="shared" si="5"/>
        <v>636731</v>
      </c>
      <c r="M27" s="74">
        <f t="shared" si="6"/>
        <v>159183</v>
      </c>
      <c r="N27" s="73">
        <v>0</v>
      </c>
      <c r="O27" s="74">
        <v>0</v>
      </c>
      <c r="P27" s="76">
        <f t="shared" si="7"/>
        <v>0</v>
      </c>
      <c r="Q27" s="74">
        <v>636731</v>
      </c>
      <c r="R27" s="74">
        <f t="shared" si="8"/>
        <v>159183</v>
      </c>
      <c r="S27" s="74">
        <f t="shared" si="9"/>
        <v>159183</v>
      </c>
      <c r="T27" s="75"/>
      <c r="U27" s="74">
        <v>795914</v>
      </c>
      <c r="V27" s="74">
        <f t="shared" si="10"/>
        <v>0.79999974871656987</v>
      </c>
      <c r="W27" s="73">
        <v>0</v>
      </c>
      <c r="X27" s="74">
        <f t="shared" si="11"/>
        <v>0</v>
      </c>
      <c r="Y27" s="74">
        <f t="shared" si="12"/>
        <v>636731</v>
      </c>
      <c r="Z27" s="74">
        <f t="shared" si="13"/>
        <v>159183</v>
      </c>
      <c r="AA27" s="73">
        <v>0</v>
      </c>
      <c r="AB27" s="74">
        <v>0</v>
      </c>
      <c r="AC27" s="76">
        <f t="shared" si="0"/>
        <v>0</v>
      </c>
      <c r="AD27" s="74">
        <v>636731</v>
      </c>
      <c r="AE27" s="74">
        <f t="shared" si="14"/>
        <v>159183</v>
      </c>
      <c r="AF27" s="74">
        <f t="shared" si="15"/>
        <v>159183</v>
      </c>
      <c r="AG27" s="75"/>
      <c r="AH27" s="74">
        <v>795914</v>
      </c>
      <c r="AI27" s="74">
        <f t="shared" si="16"/>
        <v>0.79999974871656987</v>
      </c>
      <c r="AJ27" s="73">
        <v>0</v>
      </c>
      <c r="AK27" s="74">
        <f t="shared" si="17"/>
        <v>636731</v>
      </c>
      <c r="AL27" s="74">
        <f t="shared" si="18"/>
        <v>159183</v>
      </c>
      <c r="AM27" s="74">
        <v>0</v>
      </c>
      <c r="AN27" s="74">
        <f t="shared" si="19"/>
        <v>0</v>
      </c>
      <c r="AO27" s="76">
        <f t="shared" si="1"/>
        <v>0</v>
      </c>
      <c r="AQ27" s="63"/>
      <c r="AR27" s="63"/>
    </row>
    <row r="28" spans="1:44" ht="30" customHeight="1" thickBot="1" x14ac:dyDescent="0.35">
      <c r="A28" s="79">
        <v>14</v>
      </c>
      <c r="B28" s="73" t="s">
        <v>4</v>
      </c>
      <c r="C28" s="73" t="s">
        <v>34</v>
      </c>
      <c r="D28" s="73"/>
      <c r="E28" s="74">
        <v>105096</v>
      </c>
      <c r="F28" s="74">
        <f t="shared" si="2"/>
        <v>105096</v>
      </c>
      <c r="G28" s="74">
        <v>105096</v>
      </c>
      <c r="H28" s="75"/>
      <c r="I28" s="74">
        <f t="shared" si="3"/>
        <v>210192</v>
      </c>
      <c r="J28" s="74">
        <f t="shared" si="4"/>
        <v>0.5</v>
      </c>
      <c r="K28" s="73">
        <v>0</v>
      </c>
      <c r="L28" s="74">
        <f t="shared" si="5"/>
        <v>105096</v>
      </c>
      <c r="M28" s="74">
        <f t="shared" si="6"/>
        <v>105096</v>
      </c>
      <c r="N28" s="73">
        <v>0</v>
      </c>
      <c r="O28" s="74">
        <v>0</v>
      </c>
      <c r="P28" s="76">
        <f t="shared" si="7"/>
        <v>0</v>
      </c>
      <c r="Q28" s="74">
        <v>105096</v>
      </c>
      <c r="R28" s="74">
        <f t="shared" si="8"/>
        <v>105096</v>
      </c>
      <c r="S28" s="74">
        <f t="shared" si="9"/>
        <v>105096</v>
      </c>
      <c r="T28" s="75"/>
      <c r="U28" s="74">
        <v>210192</v>
      </c>
      <c r="V28" s="74">
        <f t="shared" si="10"/>
        <v>0.5</v>
      </c>
      <c r="W28" s="73">
        <v>0</v>
      </c>
      <c r="X28" s="74">
        <f t="shared" si="11"/>
        <v>0</v>
      </c>
      <c r="Y28" s="74">
        <f t="shared" si="12"/>
        <v>105096</v>
      </c>
      <c r="Z28" s="74">
        <f t="shared" si="13"/>
        <v>105096</v>
      </c>
      <c r="AA28" s="73">
        <v>0</v>
      </c>
      <c r="AB28" s="74">
        <v>0</v>
      </c>
      <c r="AC28" s="76">
        <f t="shared" si="0"/>
        <v>0</v>
      </c>
      <c r="AD28" s="74">
        <v>105096</v>
      </c>
      <c r="AE28" s="74">
        <f t="shared" si="14"/>
        <v>105096</v>
      </c>
      <c r="AF28" s="74">
        <f t="shared" si="15"/>
        <v>105096</v>
      </c>
      <c r="AG28" s="75"/>
      <c r="AH28" s="74">
        <v>210192</v>
      </c>
      <c r="AI28" s="74">
        <f t="shared" si="16"/>
        <v>0.5</v>
      </c>
      <c r="AJ28" s="73">
        <v>0</v>
      </c>
      <c r="AK28" s="74">
        <f t="shared" si="17"/>
        <v>105096</v>
      </c>
      <c r="AL28" s="74">
        <f t="shared" si="18"/>
        <v>105096</v>
      </c>
      <c r="AM28" s="74">
        <v>0</v>
      </c>
      <c r="AN28" s="74">
        <f t="shared" si="19"/>
        <v>0</v>
      </c>
      <c r="AO28" s="76">
        <f t="shared" si="1"/>
        <v>0</v>
      </c>
      <c r="AQ28" s="63"/>
      <c r="AR28" s="63"/>
    </row>
    <row r="29" spans="1:44" ht="30" customHeight="1" thickBot="1" x14ac:dyDescent="0.35">
      <c r="A29" s="82">
        <v>15</v>
      </c>
      <c r="B29" s="73" t="s">
        <v>4</v>
      </c>
      <c r="C29" s="73" t="s">
        <v>35</v>
      </c>
      <c r="D29" s="73"/>
      <c r="E29" s="74">
        <v>51544</v>
      </c>
      <c r="F29" s="74">
        <f t="shared" si="2"/>
        <v>51544</v>
      </c>
      <c r="G29" s="74">
        <v>51544</v>
      </c>
      <c r="H29" s="75"/>
      <c r="I29" s="74">
        <f t="shared" si="3"/>
        <v>103088</v>
      </c>
      <c r="J29" s="74">
        <f t="shared" si="4"/>
        <v>0.5</v>
      </c>
      <c r="K29" s="73">
        <v>0</v>
      </c>
      <c r="L29" s="74">
        <f t="shared" si="5"/>
        <v>51544</v>
      </c>
      <c r="M29" s="74">
        <f t="shared" si="6"/>
        <v>51544</v>
      </c>
      <c r="N29" s="73">
        <v>0</v>
      </c>
      <c r="O29" s="74">
        <v>0</v>
      </c>
      <c r="P29" s="76">
        <f t="shared" si="7"/>
        <v>0</v>
      </c>
      <c r="Q29" s="74">
        <v>51544</v>
      </c>
      <c r="R29" s="74">
        <f t="shared" si="8"/>
        <v>51544</v>
      </c>
      <c r="S29" s="74">
        <f t="shared" si="9"/>
        <v>51544</v>
      </c>
      <c r="T29" s="75"/>
      <c r="U29" s="74">
        <v>103088</v>
      </c>
      <c r="V29" s="74">
        <f t="shared" si="10"/>
        <v>0.5</v>
      </c>
      <c r="W29" s="73">
        <v>0</v>
      </c>
      <c r="X29" s="74">
        <f t="shared" si="11"/>
        <v>0</v>
      </c>
      <c r="Y29" s="74">
        <f t="shared" si="12"/>
        <v>51544</v>
      </c>
      <c r="Z29" s="74">
        <f t="shared" si="13"/>
        <v>51544</v>
      </c>
      <c r="AA29" s="73">
        <v>0</v>
      </c>
      <c r="AB29" s="74">
        <v>0</v>
      </c>
      <c r="AC29" s="76">
        <f t="shared" si="0"/>
        <v>0</v>
      </c>
      <c r="AD29" s="74">
        <v>51544</v>
      </c>
      <c r="AE29" s="74">
        <f t="shared" si="14"/>
        <v>51544</v>
      </c>
      <c r="AF29" s="74">
        <f t="shared" si="15"/>
        <v>51544</v>
      </c>
      <c r="AG29" s="75"/>
      <c r="AH29" s="74">
        <v>103088</v>
      </c>
      <c r="AI29" s="74">
        <f t="shared" si="16"/>
        <v>0.5</v>
      </c>
      <c r="AJ29" s="73">
        <v>0</v>
      </c>
      <c r="AK29" s="74">
        <f t="shared" si="17"/>
        <v>51544</v>
      </c>
      <c r="AL29" s="74">
        <f t="shared" si="18"/>
        <v>51544</v>
      </c>
      <c r="AM29" s="74">
        <v>0</v>
      </c>
      <c r="AN29" s="74">
        <f t="shared" si="19"/>
        <v>0</v>
      </c>
      <c r="AO29" s="76">
        <f t="shared" si="1"/>
        <v>0</v>
      </c>
      <c r="AQ29" s="63"/>
      <c r="AR29" s="63"/>
    </row>
    <row r="30" spans="1:44" s="64" customFormat="1" ht="30" customHeight="1" thickBot="1" x14ac:dyDescent="0.35">
      <c r="A30" s="83" t="s">
        <v>2</v>
      </c>
      <c r="B30" s="84" t="s">
        <v>4</v>
      </c>
      <c r="C30" s="84" t="s">
        <v>36</v>
      </c>
      <c r="D30" s="84"/>
      <c r="E30" s="85">
        <f>E10+E25</f>
        <v>113912198</v>
      </c>
      <c r="F30" s="85">
        <f>F10+F25</f>
        <v>28478050</v>
      </c>
      <c r="G30" s="85">
        <f>G10+G25</f>
        <v>28478050</v>
      </c>
      <c r="H30" s="86"/>
      <c r="I30" s="85">
        <f>I10+I25</f>
        <v>142390248</v>
      </c>
      <c r="J30" s="85">
        <f t="shared" si="4"/>
        <v>0.79999999719081882</v>
      </c>
      <c r="K30" s="84">
        <v>0</v>
      </c>
      <c r="L30" s="85">
        <f>L10+L25</f>
        <v>106923720</v>
      </c>
      <c r="M30" s="85">
        <f>M10+M25</f>
        <v>26730930</v>
      </c>
      <c r="N30" s="85">
        <f>N10+N25</f>
        <v>6988478</v>
      </c>
      <c r="O30" s="85">
        <f>O10+O25</f>
        <v>1747120</v>
      </c>
      <c r="P30" s="87">
        <f t="shared" si="7"/>
        <v>6.1349689696971695E-2</v>
      </c>
      <c r="Q30" s="85">
        <f>Q10+Q25</f>
        <v>113912198</v>
      </c>
      <c r="R30" s="85">
        <f>R10+R25</f>
        <v>28478050</v>
      </c>
      <c r="S30" s="85">
        <f>S10+S25</f>
        <v>28478050</v>
      </c>
      <c r="T30" s="86"/>
      <c r="U30" s="85">
        <f>U10+U25</f>
        <v>142390248</v>
      </c>
      <c r="V30" s="85">
        <f t="shared" si="10"/>
        <v>0.79999999719081882</v>
      </c>
      <c r="W30" s="84">
        <v>0</v>
      </c>
      <c r="X30" s="85">
        <f>X10+X25</f>
        <v>0</v>
      </c>
      <c r="Y30" s="85">
        <f>Y10+Y25</f>
        <v>106923720</v>
      </c>
      <c r="Z30" s="85">
        <f>Z10+Z25</f>
        <v>26730930</v>
      </c>
      <c r="AA30" s="85">
        <f>AA10+AA25</f>
        <v>6988478</v>
      </c>
      <c r="AB30" s="85">
        <f>AB10+AB25</f>
        <v>1747120</v>
      </c>
      <c r="AC30" s="87">
        <f t="shared" si="0"/>
        <v>6.1349689696971695E-2</v>
      </c>
      <c r="AD30" s="85">
        <f>AD10+AD25</f>
        <v>113912198</v>
      </c>
      <c r="AE30" s="85">
        <f t="shared" ref="AE30:AF30" si="20">AE10+AE25</f>
        <v>28478050</v>
      </c>
      <c r="AF30" s="85">
        <f t="shared" si="20"/>
        <v>28478050</v>
      </c>
      <c r="AG30" s="86"/>
      <c r="AH30" s="85">
        <f>AH10+AH25</f>
        <v>142390248</v>
      </c>
      <c r="AI30" s="85">
        <f t="shared" si="16"/>
        <v>0.79999999719081882</v>
      </c>
      <c r="AJ30" s="84">
        <v>0</v>
      </c>
      <c r="AK30" s="88">
        <f>AK10+AK25</f>
        <v>106923720</v>
      </c>
      <c r="AL30" s="88">
        <f>AL10+AL25</f>
        <v>26730930</v>
      </c>
      <c r="AM30" s="88">
        <f>AM10+AM25</f>
        <v>6988478</v>
      </c>
      <c r="AN30" s="85">
        <f>AN10+AN25</f>
        <v>1747120</v>
      </c>
      <c r="AO30" s="87">
        <f t="shared" si="1"/>
        <v>6.1349689696971695E-2</v>
      </c>
      <c r="AQ30" s="139"/>
    </row>
    <row r="31" spans="1:44" s="64" customFormat="1" ht="30" customHeight="1" thickBot="1" x14ac:dyDescent="0.35">
      <c r="A31" s="83" t="s">
        <v>2</v>
      </c>
      <c r="B31" s="84" t="s">
        <v>4</v>
      </c>
      <c r="C31" s="84" t="s">
        <v>34</v>
      </c>
      <c r="D31" s="84"/>
      <c r="E31" s="85">
        <f t="shared" ref="E31:G32" si="21">E11+E13+E26+E28</f>
        <v>25441941</v>
      </c>
      <c r="F31" s="85">
        <f t="shared" si="21"/>
        <v>10643143</v>
      </c>
      <c r="G31" s="85">
        <f t="shared" si="21"/>
        <v>10643143</v>
      </c>
      <c r="H31" s="86"/>
      <c r="I31" s="85">
        <f>I11+I13+I26+I28</f>
        <v>36085084</v>
      </c>
      <c r="J31" s="85">
        <f t="shared" si="4"/>
        <v>0.70505422683788121</v>
      </c>
      <c r="K31" s="84">
        <v>0</v>
      </c>
      <c r="L31" s="85">
        <f t="shared" ref="L31:O32" si="22">L11+L13+L26+L28</f>
        <v>23881087</v>
      </c>
      <c r="M31" s="85">
        <f t="shared" si="22"/>
        <v>9990190</v>
      </c>
      <c r="N31" s="85">
        <f t="shared" si="22"/>
        <v>1560854</v>
      </c>
      <c r="O31" s="85">
        <f t="shared" si="22"/>
        <v>652953</v>
      </c>
      <c r="P31" s="87">
        <f t="shared" si="7"/>
        <v>6.1349643095233969E-2</v>
      </c>
      <c r="Q31" s="85">
        <f t="shared" ref="Q31:S32" si="23">Q11+Q13+Q26+Q28</f>
        <v>25441941</v>
      </c>
      <c r="R31" s="85">
        <f t="shared" si="23"/>
        <v>10643143</v>
      </c>
      <c r="S31" s="85">
        <f t="shared" si="23"/>
        <v>10643143</v>
      </c>
      <c r="T31" s="86"/>
      <c r="U31" s="85">
        <f>U11+U13+U26+U28</f>
        <v>36085084</v>
      </c>
      <c r="V31" s="85">
        <f t="shared" si="10"/>
        <v>0.70505422683788121</v>
      </c>
      <c r="W31" s="84">
        <v>0</v>
      </c>
      <c r="X31" s="85">
        <f>X11+X13+X26+X28</f>
        <v>0</v>
      </c>
      <c r="Y31" s="85">
        <f t="shared" ref="Y31:AB32" si="24">Y11+Y13+Y26+Y28</f>
        <v>23881087</v>
      </c>
      <c r="Z31" s="85">
        <f t="shared" si="24"/>
        <v>9990190</v>
      </c>
      <c r="AA31" s="85">
        <f t="shared" si="24"/>
        <v>1560854</v>
      </c>
      <c r="AB31" s="85">
        <f t="shared" si="24"/>
        <v>652953</v>
      </c>
      <c r="AC31" s="87">
        <f t="shared" si="0"/>
        <v>6.1349643095233969E-2</v>
      </c>
      <c r="AD31" s="85">
        <f>AD11+AD13+AD26+AD28</f>
        <v>25441941</v>
      </c>
      <c r="AE31" s="85">
        <f t="shared" ref="AE31:AF31" si="25">AE11+AE13+AE26+AE28</f>
        <v>10643143</v>
      </c>
      <c r="AF31" s="85">
        <f t="shared" si="25"/>
        <v>10643143</v>
      </c>
      <c r="AG31" s="86"/>
      <c r="AH31" s="85">
        <f>AH11+AH13+AH26+AH28</f>
        <v>36085084</v>
      </c>
      <c r="AI31" s="85">
        <f t="shared" si="16"/>
        <v>0.70505422683788121</v>
      </c>
      <c r="AJ31" s="84">
        <v>0</v>
      </c>
      <c r="AK31" s="88">
        <f t="shared" ref="AK31:AN31" si="26">AK11+AK13+AK26+AK28</f>
        <v>23881087</v>
      </c>
      <c r="AL31" s="88">
        <f t="shared" si="26"/>
        <v>9990190</v>
      </c>
      <c r="AM31" s="88">
        <f t="shared" si="26"/>
        <v>1560854</v>
      </c>
      <c r="AN31" s="85">
        <f t="shared" si="26"/>
        <v>652953</v>
      </c>
      <c r="AO31" s="87">
        <f t="shared" si="1"/>
        <v>6.1349643095233969E-2</v>
      </c>
      <c r="AQ31" s="139"/>
    </row>
    <row r="32" spans="1:44" s="64" customFormat="1" ht="30" customHeight="1" thickBot="1" x14ac:dyDescent="0.35">
      <c r="A32" s="83" t="s">
        <v>2</v>
      </c>
      <c r="B32" s="84" t="s">
        <v>4</v>
      </c>
      <c r="C32" s="84" t="s">
        <v>35</v>
      </c>
      <c r="D32" s="84"/>
      <c r="E32" s="85">
        <f t="shared" si="21"/>
        <v>37396249</v>
      </c>
      <c r="F32" s="85">
        <f t="shared" si="21"/>
        <v>11449468</v>
      </c>
      <c r="G32" s="85">
        <f t="shared" si="21"/>
        <v>11449468</v>
      </c>
      <c r="H32" s="86"/>
      <c r="I32" s="85">
        <f>I12+I14+I27+I29</f>
        <v>48845717</v>
      </c>
      <c r="J32" s="85">
        <f t="shared" si="4"/>
        <v>0.76559934620265679</v>
      </c>
      <c r="K32" s="84">
        <v>0</v>
      </c>
      <c r="L32" s="85">
        <f t="shared" si="22"/>
        <v>35102001</v>
      </c>
      <c r="M32" s="85">
        <f t="shared" si="22"/>
        <v>10747047</v>
      </c>
      <c r="N32" s="85">
        <f t="shared" si="22"/>
        <v>2294248</v>
      </c>
      <c r="O32" s="85">
        <f t="shared" si="22"/>
        <v>702421</v>
      </c>
      <c r="P32" s="87">
        <f t="shared" si="7"/>
        <v>6.1349682424031354E-2</v>
      </c>
      <c r="Q32" s="85">
        <f t="shared" si="23"/>
        <v>37396249</v>
      </c>
      <c r="R32" s="85">
        <f t="shared" si="23"/>
        <v>11449468</v>
      </c>
      <c r="S32" s="85">
        <f t="shared" si="23"/>
        <v>11449468</v>
      </c>
      <c r="T32" s="86"/>
      <c r="U32" s="85">
        <f>U12+U14+U27+U29</f>
        <v>48845717</v>
      </c>
      <c r="V32" s="85">
        <f t="shared" si="10"/>
        <v>0.76559934620265679</v>
      </c>
      <c r="W32" s="84">
        <v>0</v>
      </c>
      <c r="X32" s="85">
        <f>X12+X14+X27+X29</f>
        <v>0</v>
      </c>
      <c r="Y32" s="85">
        <f t="shared" si="24"/>
        <v>35102001</v>
      </c>
      <c r="Z32" s="85">
        <f t="shared" si="24"/>
        <v>10747047</v>
      </c>
      <c r="AA32" s="85">
        <f t="shared" si="24"/>
        <v>2294248</v>
      </c>
      <c r="AB32" s="85">
        <f t="shared" si="24"/>
        <v>702421</v>
      </c>
      <c r="AC32" s="87">
        <f t="shared" si="0"/>
        <v>6.1349682424031354E-2</v>
      </c>
      <c r="AD32" s="85">
        <f>AD12+AD14+AD27+AD29</f>
        <v>37396249</v>
      </c>
      <c r="AE32" s="85">
        <f t="shared" ref="AE32:AF32" si="27">AE12+AE14+AE27+AE29</f>
        <v>11449468</v>
      </c>
      <c r="AF32" s="85">
        <f t="shared" si="27"/>
        <v>11449468</v>
      </c>
      <c r="AG32" s="86"/>
      <c r="AH32" s="85">
        <f>AH12+AH14+AH27+AH29</f>
        <v>48845717</v>
      </c>
      <c r="AI32" s="85">
        <f t="shared" si="16"/>
        <v>0.76559934620265679</v>
      </c>
      <c r="AJ32" s="84">
        <v>0</v>
      </c>
      <c r="AK32" s="88">
        <f t="shared" ref="AK32:AN32" si="28">AK12+AK14+AK27+AK29</f>
        <v>35102001</v>
      </c>
      <c r="AL32" s="88">
        <f t="shared" si="28"/>
        <v>10747047</v>
      </c>
      <c r="AM32" s="88">
        <f t="shared" si="28"/>
        <v>2294248</v>
      </c>
      <c r="AN32" s="85">
        <f t="shared" si="28"/>
        <v>702421</v>
      </c>
      <c r="AO32" s="87">
        <f t="shared" si="1"/>
        <v>6.1349682424031354E-2</v>
      </c>
      <c r="AQ32" s="139"/>
    </row>
    <row r="33" spans="1:43" s="64" customFormat="1" ht="29.25" customHeight="1" thickBot="1" x14ac:dyDescent="0.35">
      <c r="A33" s="83" t="s">
        <v>2</v>
      </c>
      <c r="B33" s="84" t="s">
        <v>4</v>
      </c>
      <c r="C33" s="84" t="s">
        <v>37</v>
      </c>
      <c r="D33" s="84"/>
      <c r="E33" s="85">
        <v>0</v>
      </c>
      <c r="F33" s="85">
        <v>0</v>
      </c>
      <c r="G33" s="85">
        <v>0</v>
      </c>
      <c r="H33" s="86"/>
      <c r="I33" s="85">
        <v>0</v>
      </c>
      <c r="J33" s="85"/>
      <c r="K33" s="84">
        <v>0</v>
      </c>
      <c r="L33" s="85">
        <v>0</v>
      </c>
      <c r="M33" s="85">
        <v>0</v>
      </c>
      <c r="N33" s="85">
        <v>0</v>
      </c>
      <c r="O33" s="85">
        <v>0</v>
      </c>
      <c r="P33" s="87"/>
      <c r="Q33" s="85">
        <v>0</v>
      </c>
      <c r="R33" s="85">
        <v>0</v>
      </c>
      <c r="S33" s="85">
        <v>0</v>
      </c>
      <c r="T33" s="86"/>
      <c r="U33" s="85">
        <v>0</v>
      </c>
      <c r="V33" s="85"/>
      <c r="W33" s="84">
        <v>0</v>
      </c>
      <c r="X33" s="85">
        <v>0</v>
      </c>
      <c r="Y33" s="85">
        <v>0</v>
      </c>
      <c r="Z33" s="85">
        <v>0</v>
      </c>
      <c r="AA33" s="85">
        <v>0</v>
      </c>
      <c r="AB33" s="85">
        <v>0</v>
      </c>
      <c r="AC33" s="87"/>
      <c r="AD33" s="85">
        <v>0</v>
      </c>
      <c r="AE33" s="85">
        <v>0</v>
      </c>
      <c r="AF33" s="85">
        <v>0</v>
      </c>
      <c r="AG33" s="86"/>
      <c r="AH33" s="85">
        <v>0</v>
      </c>
      <c r="AI33" s="85"/>
      <c r="AJ33" s="84">
        <v>0</v>
      </c>
      <c r="AK33" s="88">
        <v>0</v>
      </c>
      <c r="AL33" s="88">
        <v>0</v>
      </c>
      <c r="AM33" s="88">
        <v>0</v>
      </c>
      <c r="AN33" s="85">
        <v>0</v>
      </c>
      <c r="AO33" s="87"/>
      <c r="AQ33" s="140"/>
    </row>
    <row r="34" spans="1:43" s="64" customFormat="1" ht="30" customHeight="1" thickBot="1" x14ac:dyDescent="0.35">
      <c r="A34" s="83" t="s">
        <v>2</v>
      </c>
      <c r="B34" s="84" t="s">
        <v>32</v>
      </c>
      <c r="C34" s="84" t="s">
        <v>36</v>
      </c>
      <c r="D34" s="84"/>
      <c r="E34" s="85">
        <f>E5+E15+E20</f>
        <v>123571583</v>
      </c>
      <c r="F34" s="85">
        <f>F5+F15+F20</f>
        <v>30892897</v>
      </c>
      <c r="G34" s="85">
        <f>G5+G15+G20</f>
        <v>30892897</v>
      </c>
      <c r="H34" s="86"/>
      <c r="I34" s="85">
        <f>I5+I15+I20</f>
        <v>154464480</v>
      </c>
      <c r="J34" s="85">
        <f t="shared" si="4"/>
        <v>0.79999999352601969</v>
      </c>
      <c r="K34" s="84">
        <v>0</v>
      </c>
      <c r="L34" s="85">
        <f>L5+L15+L20</f>
        <v>115982194</v>
      </c>
      <c r="M34" s="85">
        <f>M5+M15+M20</f>
        <v>28995550</v>
      </c>
      <c r="N34" s="85">
        <f>N5+N15+N20</f>
        <v>7589389</v>
      </c>
      <c r="O34" s="85">
        <f>O5+O15+O20</f>
        <v>1897347</v>
      </c>
      <c r="P34" s="87">
        <f t="shared" si="7"/>
        <v>6.1416944055819045E-2</v>
      </c>
      <c r="Q34" s="85">
        <f>Q5+Q15+Q20</f>
        <v>136775250</v>
      </c>
      <c r="R34" s="85">
        <f>R5+R15+R20</f>
        <v>34193813</v>
      </c>
      <c r="S34" s="85">
        <f>S5+S15+S20</f>
        <v>34193813</v>
      </c>
      <c r="T34" s="86"/>
      <c r="U34" s="85">
        <f>U5+U15+U20</f>
        <v>170969063</v>
      </c>
      <c r="V34" s="85">
        <f t="shared" si="10"/>
        <v>0.79999999766039542</v>
      </c>
      <c r="W34" s="84">
        <v>0</v>
      </c>
      <c r="X34" s="85">
        <f>X5+X15+X20</f>
        <v>13203667</v>
      </c>
      <c r="Y34" s="85">
        <f>Y5+Y15+Y20</f>
        <v>128393641</v>
      </c>
      <c r="Z34" s="85">
        <f>Z5+Z15+Z20</f>
        <v>32098411</v>
      </c>
      <c r="AA34" s="85">
        <f>AA5+AA15+AA20</f>
        <v>8381609</v>
      </c>
      <c r="AB34" s="85">
        <f>AB5+AB15+AB20</f>
        <v>2095402</v>
      </c>
      <c r="AC34" s="87">
        <f>AA34/Q34</f>
        <v>6.1280158508209635E-2</v>
      </c>
      <c r="AD34" s="85">
        <f>AD5+AD15+AD20</f>
        <v>150415891</v>
      </c>
      <c r="AE34" s="85">
        <f t="shared" ref="AE34:AF34" si="29">AE5+AE15+AE20</f>
        <v>37603974</v>
      </c>
      <c r="AF34" s="85">
        <f t="shared" si="29"/>
        <v>37603974</v>
      </c>
      <c r="AG34" s="86"/>
      <c r="AH34" s="85">
        <f>AH5+AH15+AH20</f>
        <v>188019865</v>
      </c>
      <c r="AI34" s="85">
        <f t="shared" ref="AI34:AI36" si="30">AD34/AH34</f>
        <v>0.79999999468141303</v>
      </c>
      <c r="AJ34" s="84">
        <v>0</v>
      </c>
      <c r="AK34" s="88">
        <f>AK5+AK15+AK20</f>
        <v>141205107</v>
      </c>
      <c r="AL34" s="88">
        <f>AL5+AL15+AL20</f>
        <v>35301278</v>
      </c>
      <c r="AM34" s="88">
        <f>AM5+AM15+AM20</f>
        <v>9210784</v>
      </c>
      <c r="AN34" s="85">
        <f>AN5+AN15+AN20</f>
        <v>2302696</v>
      </c>
      <c r="AO34" s="87">
        <f>AM34/AD34</f>
        <v>6.1235444864000441E-2</v>
      </c>
    </row>
    <row r="35" spans="1:43" s="64" customFormat="1" ht="30" customHeight="1" thickBot="1" x14ac:dyDescent="0.35">
      <c r="A35" s="83" t="s">
        <v>2</v>
      </c>
      <c r="B35" s="84" t="s">
        <v>32</v>
      </c>
      <c r="C35" s="84" t="s">
        <v>34</v>
      </c>
      <c r="D35" s="84"/>
      <c r="E35" s="85">
        <f t="shared" ref="E35:G36" si="31">E6+E8+E16+E18+E21+E23</f>
        <v>41686683</v>
      </c>
      <c r="F35" s="85">
        <f t="shared" si="31"/>
        <v>17438813</v>
      </c>
      <c r="G35" s="85">
        <f t="shared" si="31"/>
        <v>17438813</v>
      </c>
      <c r="H35" s="86"/>
      <c r="I35" s="89">
        <f>I6+I8+I16+I18+I21+I23</f>
        <v>59125496</v>
      </c>
      <c r="J35" s="85">
        <f t="shared" si="4"/>
        <v>0.70505426288516881</v>
      </c>
      <c r="K35" s="84">
        <v>0</v>
      </c>
      <c r="L35" s="85">
        <f t="shared" ref="L35:O36" si="32">L6+L8+L16+L18+L21+L23</f>
        <v>39126413</v>
      </c>
      <c r="M35" s="85">
        <f t="shared" si="32"/>
        <v>16367773</v>
      </c>
      <c r="N35" s="85">
        <f t="shared" si="32"/>
        <v>2560270</v>
      </c>
      <c r="O35" s="85">
        <f t="shared" si="32"/>
        <v>1071040</v>
      </c>
      <c r="P35" s="87">
        <f t="shared" si="7"/>
        <v>6.141697577617293E-2</v>
      </c>
      <c r="Q35" s="85">
        <f t="shared" ref="Q35:S36" si="33">Q6+Q8+Q16+Q18+Q21+Q23</f>
        <v>49800615</v>
      </c>
      <c r="R35" s="85">
        <f t="shared" si="33"/>
        <v>20847508</v>
      </c>
      <c r="S35" s="85">
        <f t="shared" si="33"/>
        <v>20847508</v>
      </c>
      <c r="T35" s="86"/>
      <c r="U35" s="85">
        <f>U6+U8+U16+U18+U21+U23</f>
        <v>70648123</v>
      </c>
      <c r="V35" s="85">
        <f t="shared" si="10"/>
        <v>0.7049106598345154</v>
      </c>
      <c r="W35" s="84">
        <v>0</v>
      </c>
      <c r="X35" s="85">
        <f>X6+X8+X16+X18+X21+X23</f>
        <v>8113932</v>
      </c>
      <c r="Y35" s="85">
        <f t="shared" ref="Y35:AB36" si="34">Y6+Y8+Y16+Y18+Y21+Y23</f>
        <v>46753509</v>
      </c>
      <c r="Z35" s="85">
        <f t="shared" si="34"/>
        <v>19571947</v>
      </c>
      <c r="AA35" s="85">
        <f t="shared" si="34"/>
        <v>3047106</v>
      </c>
      <c r="AB35" s="85">
        <f t="shared" si="34"/>
        <v>1275561</v>
      </c>
      <c r="AC35" s="87">
        <f>AA35/Q35</f>
        <v>6.1186111858257175E-2</v>
      </c>
      <c r="AD35" s="85">
        <f>AD6+AD8+AD16+AD18+AD21+AD23</f>
        <v>49800615</v>
      </c>
      <c r="AE35" s="85">
        <f t="shared" ref="AE35:AF35" si="35">AE6+AE8+AE16+AE18+AE21+AE23</f>
        <v>20847508</v>
      </c>
      <c r="AF35" s="85">
        <f t="shared" si="35"/>
        <v>20847508</v>
      </c>
      <c r="AG35" s="86"/>
      <c r="AH35" s="85">
        <f>AH6+AH8+AH16+AH18+AH21+AH23</f>
        <v>70648123</v>
      </c>
      <c r="AI35" s="85">
        <f t="shared" si="30"/>
        <v>0.7049106598345154</v>
      </c>
      <c r="AJ35" s="84">
        <v>0</v>
      </c>
      <c r="AK35" s="88">
        <f t="shared" ref="AK35:AN35" si="36">AK6+AK8+AK16+AK18+AK21+AK23</f>
        <v>46753509</v>
      </c>
      <c r="AL35" s="88">
        <f t="shared" si="36"/>
        <v>19571946</v>
      </c>
      <c r="AM35" s="88">
        <f t="shared" si="36"/>
        <v>3047106</v>
      </c>
      <c r="AN35" s="85">
        <f t="shared" si="36"/>
        <v>1275562</v>
      </c>
      <c r="AO35" s="87">
        <f>AM35/AD35</f>
        <v>6.1186111858257175E-2</v>
      </c>
    </row>
    <row r="36" spans="1:43" s="64" customFormat="1" ht="30" customHeight="1" thickBot="1" x14ac:dyDescent="0.35">
      <c r="A36" s="83" t="s">
        <v>2</v>
      </c>
      <c r="B36" s="84" t="s">
        <v>32</v>
      </c>
      <c r="C36" s="84" t="s">
        <v>35</v>
      </c>
      <c r="D36" s="84"/>
      <c r="E36" s="85">
        <f t="shared" si="31"/>
        <v>35219762</v>
      </c>
      <c r="F36" s="85">
        <f t="shared" si="31"/>
        <v>10783101</v>
      </c>
      <c r="G36" s="85">
        <f t="shared" si="31"/>
        <v>10783101</v>
      </c>
      <c r="H36" s="86"/>
      <c r="I36" s="85">
        <f>I7+I9+I17+I19+I22+I24</f>
        <v>46002863</v>
      </c>
      <c r="J36" s="85">
        <f t="shared" si="4"/>
        <v>0.76559934976220934</v>
      </c>
      <c r="K36" s="84">
        <v>0</v>
      </c>
      <c r="L36" s="85">
        <f t="shared" si="32"/>
        <v>33056671</v>
      </c>
      <c r="M36" s="85">
        <f t="shared" si="32"/>
        <v>10120835</v>
      </c>
      <c r="N36" s="85">
        <f t="shared" si="32"/>
        <v>2163091</v>
      </c>
      <c r="O36" s="85">
        <f t="shared" si="32"/>
        <v>662266</v>
      </c>
      <c r="P36" s="87">
        <f t="shared" si="7"/>
        <v>6.1416968121476803E-2</v>
      </c>
      <c r="Q36" s="85">
        <f t="shared" si="33"/>
        <v>36812584</v>
      </c>
      <c r="R36" s="85">
        <f t="shared" si="33"/>
        <v>11341287</v>
      </c>
      <c r="S36" s="85">
        <f t="shared" si="33"/>
        <v>11341287</v>
      </c>
      <c r="T36" s="86"/>
      <c r="U36" s="85">
        <f>U7+U9+U17+U19+U22+U24</f>
        <v>48153871</v>
      </c>
      <c r="V36" s="85">
        <f t="shared" si="10"/>
        <v>0.76447818701844339</v>
      </c>
      <c r="W36" s="84">
        <v>0</v>
      </c>
      <c r="X36" s="85">
        <f>X7+X9+X17+X19+X22+X24</f>
        <v>1592822</v>
      </c>
      <c r="Y36" s="85">
        <f t="shared" si="34"/>
        <v>34553924</v>
      </c>
      <c r="Z36" s="85">
        <f t="shared" si="34"/>
        <v>10645530</v>
      </c>
      <c r="AA36" s="85">
        <f t="shared" si="34"/>
        <v>2258660</v>
      </c>
      <c r="AB36" s="85">
        <f t="shared" si="34"/>
        <v>695757</v>
      </c>
      <c r="AC36" s="87">
        <f>AA36/Q36</f>
        <v>6.1355649470300699E-2</v>
      </c>
      <c r="AD36" s="85">
        <f>AD7+AD9+AD17+AD19+AD22+AD24</f>
        <v>23171943</v>
      </c>
      <c r="AE36" s="85">
        <f t="shared" ref="AE36:AF36" si="37">AE7+AE9+AE17+AE19+AE22+AE24</f>
        <v>7116855</v>
      </c>
      <c r="AF36" s="85">
        <f t="shared" si="37"/>
        <v>7116855</v>
      </c>
      <c r="AG36" s="86"/>
      <c r="AH36" s="85">
        <f>AH7+AH9+AH17+AH19+AH22+AH24</f>
        <v>30288798</v>
      </c>
      <c r="AI36" s="85">
        <f t="shared" si="30"/>
        <v>0.76503342919055417</v>
      </c>
      <c r="AJ36" s="84">
        <v>0</v>
      </c>
      <c r="AK36" s="88">
        <f t="shared" ref="AK36:AN36" si="38">AK7+AK9+AK17+AK19+AK22+AK24</f>
        <v>21742458</v>
      </c>
      <c r="AL36" s="88">
        <f t="shared" si="38"/>
        <v>6676665</v>
      </c>
      <c r="AM36" s="88">
        <f t="shared" si="38"/>
        <v>1429485</v>
      </c>
      <c r="AN36" s="85">
        <f t="shared" si="38"/>
        <v>440190</v>
      </c>
      <c r="AO36" s="87">
        <f>AM36/AD36</f>
        <v>6.1690338181826183E-2</v>
      </c>
    </row>
    <row r="37" spans="1:43" s="64" customFormat="1" ht="30" customHeight="1" thickBot="1" x14ac:dyDescent="0.35">
      <c r="A37" s="83" t="s">
        <v>2</v>
      </c>
      <c r="B37" s="84" t="s">
        <v>5</v>
      </c>
      <c r="C37" s="84" t="s">
        <v>38</v>
      </c>
      <c r="D37" s="84"/>
      <c r="E37" s="84">
        <v>0</v>
      </c>
      <c r="F37" s="84">
        <v>0</v>
      </c>
      <c r="G37" s="84">
        <v>0</v>
      </c>
      <c r="H37" s="86"/>
      <c r="I37" s="84">
        <v>0</v>
      </c>
      <c r="J37" s="85"/>
      <c r="K37" s="84">
        <v>0</v>
      </c>
      <c r="L37" s="84">
        <v>0</v>
      </c>
      <c r="M37" s="84">
        <v>0</v>
      </c>
      <c r="N37" s="84">
        <v>0</v>
      </c>
      <c r="O37" s="84">
        <v>0</v>
      </c>
      <c r="P37" s="87"/>
      <c r="Q37" s="84">
        <v>0</v>
      </c>
      <c r="R37" s="84">
        <v>0</v>
      </c>
      <c r="S37" s="84">
        <v>0</v>
      </c>
      <c r="T37" s="86"/>
      <c r="U37" s="84">
        <v>0</v>
      </c>
      <c r="V37" s="85"/>
      <c r="W37" s="84">
        <v>0</v>
      </c>
      <c r="X37" s="84"/>
      <c r="Y37" s="85"/>
      <c r="Z37" s="85"/>
      <c r="AA37" s="85"/>
      <c r="AB37" s="84">
        <v>0</v>
      </c>
      <c r="AC37" s="87"/>
      <c r="AD37" s="84">
        <v>0</v>
      </c>
      <c r="AE37" s="84">
        <v>0</v>
      </c>
      <c r="AF37" s="84">
        <v>0</v>
      </c>
      <c r="AG37" s="86"/>
      <c r="AH37" s="84">
        <v>0</v>
      </c>
      <c r="AI37" s="85"/>
      <c r="AJ37" s="84">
        <v>0</v>
      </c>
      <c r="AK37" s="84">
        <v>0</v>
      </c>
      <c r="AL37" s="84">
        <v>0</v>
      </c>
      <c r="AM37" s="84">
        <v>0</v>
      </c>
      <c r="AN37" s="84">
        <v>0</v>
      </c>
      <c r="AO37" s="87"/>
    </row>
    <row r="38" spans="1:43" s="64" customFormat="1" ht="30" customHeight="1" thickBot="1" x14ac:dyDescent="0.35">
      <c r="A38" s="83" t="s">
        <v>46</v>
      </c>
      <c r="B38" s="84"/>
      <c r="C38" s="84"/>
      <c r="D38" s="84"/>
      <c r="E38" s="85">
        <f>E30+E31+E32+E33+E34+E35+E36+E37</f>
        <v>377228416</v>
      </c>
      <c r="F38" s="85">
        <f>F30+F31+F32+F33+F34+F35+F36+F37</f>
        <v>109685472</v>
      </c>
      <c r="G38" s="85">
        <f>G30+G31+G32+G33+G34+G35+G36+G37</f>
        <v>109685472</v>
      </c>
      <c r="H38" s="86"/>
      <c r="I38" s="85">
        <f>I30+I31+I32+I33+I34+I35+I36+I37</f>
        <v>486913888</v>
      </c>
      <c r="J38" s="85">
        <f t="shared" si="4"/>
        <v>0.77473332615232371</v>
      </c>
      <c r="K38" s="84">
        <v>0</v>
      </c>
      <c r="L38" s="85">
        <f>L30+L31+L32+L33+L34+L35+L36+L37</f>
        <v>354072086</v>
      </c>
      <c r="M38" s="85">
        <f>M30+M31+M32+M33+M34+M35+M36+M37</f>
        <v>102952325</v>
      </c>
      <c r="N38" s="85">
        <f>N30+N31+N32+N33+N34+N35+N36+N37</f>
        <v>23156330</v>
      </c>
      <c r="O38" s="85">
        <f>O30+O31+O32+O33+O34+O35+O36+O37</f>
        <v>6733147</v>
      </c>
      <c r="P38" s="87">
        <f t="shared" si="7"/>
        <v>6.1385433911744336E-2</v>
      </c>
      <c r="Q38" s="85">
        <f>Q30+Q31+Q32+Q33+Q34+Q35+Q36+Q37</f>
        <v>400138837</v>
      </c>
      <c r="R38" s="85">
        <f>R30+R31+R32+R33+R34+R35+R36+R37</f>
        <v>116953269</v>
      </c>
      <c r="S38" s="85">
        <f>S30+S31+S32+S33+S34+S35+S36+S37</f>
        <v>116953269</v>
      </c>
      <c r="T38" s="86"/>
      <c r="U38" s="85">
        <f>U30+U31+U32+U33+U34+U35+U36+U37</f>
        <v>517092106</v>
      </c>
      <c r="V38" s="85">
        <f t="shared" si="10"/>
        <v>0.77382507363204656</v>
      </c>
      <c r="W38" s="84">
        <v>0</v>
      </c>
      <c r="X38" s="84"/>
      <c r="Y38" s="85">
        <f>Y30+Y31+Y32+Y33+Y34+Y35+Y36+Y37</f>
        <v>375607882</v>
      </c>
      <c r="Z38" s="85">
        <f>Z30+Z31+Z32+Z33+Z34+Z35+Z36+Z37</f>
        <v>109784055</v>
      </c>
      <c r="AA38" s="85">
        <f>AA30+AA31+AA32+AA33+AA34+AA35+AA36+AA37</f>
        <v>24530955</v>
      </c>
      <c r="AB38" s="85">
        <f>AB30+AB31+AB32+AB33+AB34+AB35+AB36+AB37</f>
        <v>7169214</v>
      </c>
      <c r="AC38" s="87">
        <f>AA38/Q38</f>
        <v>6.1306108609497457E-2</v>
      </c>
      <c r="AD38" s="85">
        <f>AD30+AD31+AD32+AD34+AD35+AD36</f>
        <v>400138837</v>
      </c>
      <c r="AE38" s="85">
        <f t="shared" ref="AE38:AF38" si="39">AE30+AE31+AE32+AE34+AE35+AE36</f>
        <v>116138998</v>
      </c>
      <c r="AF38" s="85">
        <f t="shared" si="39"/>
        <v>116138998</v>
      </c>
      <c r="AG38" s="86"/>
      <c r="AH38" s="85">
        <f>AH30+AH31+AH32+AH34+AH35+AH36</f>
        <v>516277835</v>
      </c>
      <c r="AI38" s="85">
        <f t="shared" ref="AI38" si="40">AD38/AH38</f>
        <v>0.77504554693888805</v>
      </c>
      <c r="AJ38" s="84">
        <v>0</v>
      </c>
      <c r="AK38" s="85">
        <f>AK30+AK31+AK32+AK33+AK34+AK35+AK36+AK37</f>
        <v>375607882</v>
      </c>
      <c r="AL38" s="85">
        <f>AL30+AL31+AL32+AL33+AL34+AL35+AL36+AL37</f>
        <v>109018056</v>
      </c>
      <c r="AM38" s="85">
        <f>AM30+AM31+AM32+AM33+AM34+AM35+AM36+AM37</f>
        <v>24530955</v>
      </c>
      <c r="AN38" s="85">
        <f>AN30+AN31+AN32+AN33+AN34+AN35+AN36+AN37</f>
        <v>7120942</v>
      </c>
      <c r="AO38" s="87">
        <f>AM38/AD38</f>
        <v>6.1306108609497457E-2</v>
      </c>
    </row>
    <row r="39" spans="1:43" x14ac:dyDescent="0.3">
      <c r="Q39" s="63"/>
      <c r="AD39" s="63"/>
    </row>
    <row r="40" spans="1:43" hidden="1" x14ac:dyDescent="0.3">
      <c r="I40" s="63"/>
      <c r="U40" s="63"/>
      <c r="AH40" s="63"/>
    </row>
    <row r="41" spans="1:43" hidden="1" x14ac:dyDescent="0.3">
      <c r="A41" s="90" t="s">
        <v>39</v>
      </c>
    </row>
    <row r="42" spans="1:43" hidden="1" x14ac:dyDescent="0.3">
      <c r="A42" s="90" t="s">
        <v>40</v>
      </c>
    </row>
    <row r="43" spans="1:43" hidden="1" x14ac:dyDescent="0.3">
      <c r="A43" s="90" t="s">
        <v>41</v>
      </c>
    </row>
    <row r="44" spans="1:43" hidden="1" x14ac:dyDescent="0.3">
      <c r="A44" s="90" t="s">
        <v>42</v>
      </c>
    </row>
    <row r="45" spans="1:43" ht="14.4" hidden="1" thickBot="1" x14ac:dyDescent="0.35">
      <c r="A45" s="74"/>
    </row>
    <row r="46" spans="1:43" hidden="1" x14ac:dyDescent="0.3">
      <c r="A46" s="90" t="s">
        <v>43</v>
      </c>
    </row>
    <row r="47" spans="1:43" hidden="1" x14ac:dyDescent="0.3">
      <c r="A47" s="90" t="s">
        <v>44</v>
      </c>
    </row>
    <row r="48" spans="1:43" hidden="1" x14ac:dyDescent="0.3">
      <c r="A48" s="90" t="s">
        <v>45</v>
      </c>
    </row>
    <row r="49" spans="5:40" hidden="1" x14ac:dyDescent="0.3"/>
    <row r="50" spans="5:40" hidden="1" x14ac:dyDescent="0.3">
      <c r="E50" s="63"/>
      <c r="Q50" s="63"/>
      <c r="AD50" s="63"/>
    </row>
    <row r="51" spans="5:40" hidden="1" x14ac:dyDescent="0.3"/>
    <row r="52" spans="5:40" hidden="1" x14ac:dyDescent="0.3"/>
    <row r="53" spans="5:40" x14ac:dyDescent="0.3">
      <c r="AD53" s="63"/>
      <c r="AM53" s="63"/>
    </row>
    <row r="54" spans="5:40" x14ac:dyDescent="0.3">
      <c r="N54" s="63"/>
      <c r="R54" s="63"/>
      <c r="AD54" s="63"/>
      <c r="AG54" s="63"/>
    </row>
    <row r="55" spans="5:40" x14ac:dyDescent="0.3">
      <c r="AC55" s="63"/>
      <c r="AD55" s="63"/>
      <c r="AM55" s="135"/>
    </row>
    <row r="56" spans="5:40" x14ac:dyDescent="0.3">
      <c r="AB56" s="63"/>
      <c r="AD56" s="63"/>
      <c r="AK56" s="63"/>
      <c r="AN56" s="62"/>
    </row>
    <row r="57" spans="5:40" x14ac:dyDescent="0.3">
      <c r="AA57" s="63"/>
      <c r="AB57" s="63"/>
      <c r="AD57" s="63"/>
      <c r="AN57" s="62"/>
    </row>
    <row r="58" spans="5:40" x14ac:dyDescent="0.3">
      <c r="AA58" s="63"/>
      <c r="AB58" s="63"/>
      <c r="AD58" s="63"/>
      <c r="AM58" s="63"/>
      <c r="AN58" s="63"/>
    </row>
    <row r="59" spans="5:40" x14ac:dyDescent="0.3">
      <c r="Q59" s="63"/>
      <c r="R59" s="63"/>
      <c r="S59" s="62"/>
      <c r="U59" s="63"/>
      <c r="AA59" s="63"/>
      <c r="AB59" s="63"/>
      <c r="AD59" s="63"/>
      <c r="AN59" s="63"/>
    </row>
    <row r="60" spans="5:40" x14ac:dyDescent="0.3">
      <c r="Q60" s="63"/>
      <c r="R60" s="63"/>
      <c r="S60" s="62"/>
      <c r="U60" s="63"/>
      <c r="AA60" s="63"/>
      <c r="AB60" s="63"/>
      <c r="AD60" s="62"/>
      <c r="AM60" s="63"/>
      <c r="AN60" s="63"/>
    </row>
    <row r="61" spans="5:40" x14ac:dyDescent="0.3">
      <c r="Q61" s="63"/>
      <c r="R61" s="63"/>
      <c r="S61" s="62"/>
      <c r="U61" s="63"/>
      <c r="AA61" s="63"/>
      <c r="AB61" s="63"/>
      <c r="AD61" s="62"/>
      <c r="AN61" s="63"/>
    </row>
    <row r="62" spans="5:40" x14ac:dyDescent="0.3">
      <c r="Q62" s="63"/>
      <c r="R62" s="63"/>
      <c r="S62" s="62"/>
      <c r="U62" s="63"/>
      <c r="AD62" s="62"/>
      <c r="AM62" s="63"/>
      <c r="AN62" s="63"/>
    </row>
    <row r="63" spans="5:40" ht="14.4" thickBot="1" x14ac:dyDescent="0.35">
      <c r="Q63" s="63"/>
      <c r="R63" s="63"/>
      <c r="S63" s="85"/>
      <c r="U63" s="63"/>
      <c r="AD63" s="137"/>
      <c r="AN63" s="63"/>
    </row>
    <row r="64" spans="5:40" x14ac:dyDescent="0.3">
      <c r="Q64" s="63"/>
      <c r="R64" s="63"/>
      <c r="S64" s="62"/>
      <c r="U64" s="63"/>
      <c r="AN64" s="63"/>
    </row>
    <row r="65" spans="17:40" x14ac:dyDescent="0.3">
      <c r="Q65" s="63"/>
      <c r="R65" s="63"/>
      <c r="S65" s="62"/>
      <c r="U65" s="63"/>
      <c r="AM65" s="63"/>
      <c r="AN65" s="63"/>
    </row>
    <row r="66" spans="17:40" x14ac:dyDescent="0.3">
      <c r="Q66" s="63"/>
      <c r="R66" s="63"/>
      <c r="S66" s="62"/>
      <c r="U66" s="63"/>
      <c r="AN66" s="63"/>
    </row>
    <row r="67" spans="17:40" x14ac:dyDescent="0.3">
      <c r="Q67" s="63"/>
      <c r="R67" s="63"/>
      <c r="S67" s="62"/>
      <c r="U67" s="63"/>
      <c r="AM67" s="63"/>
      <c r="AN67" s="63"/>
    </row>
    <row r="68" spans="17:40" x14ac:dyDescent="0.3">
      <c r="Q68" s="63"/>
      <c r="R68" s="63"/>
      <c r="S68" s="62"/>
      <c r="U68" s="63"/>
      <c r="AN68" s="63"/>
    </row>
    <row r="69" spans="17:40" x14ac:dyDescent="0.3">
      <c r="Q69" s="63"/>
      <c r="R69" s="63"/>
      <c r="S69" s="62"/>
      <c r="U69" s="63"/>
      <c r="AM69" s="138"/>
      <c r="AN69" s="63"/>
    </row>
    <row r="70" spans="17:40" x14ac:dyDescent="0.3">
      <c r="Q70" s="63"/>
      <c r="R70" s="63"/>
      <c r="S70" s="62"/>
      <c r="U70" s="63"/>
      <c r="AN70" s="63"/>
    </row>
    <row r="71" spans="17:40" x14ac:dyDescent="0.3">
      <c r="Q71" s="63"/>
      <c r="R71" s="63"/>
      <c r="S71" s="62"/>
      <c r="U71" s="63"/>
      <c r="AN71" s="63"/>
    </row>
    <row r="72" spans="17:40" x14ac:dyDescent="0.3">
      <c r="Q72" s="63"/>
      <c r="R72" s="63"/>
      <c r="S72" s="62"/>
      <c r="U72" s="63"/>
      <c r="AN72" s="63"/>
    </row>
    <row r="73" spans="17:40" x14ac:dyDescent="0.3">
      <c r="Q73" s="63"/>
      <c r="R73" s="63"/>
      <c r="S73" s="62"/>
      <c r="U73" s="63"/>
      <c r="AF73" s="63"/>
      <c r="AN73" s="63"/>
    </row>
    <row r="74" spans="17:40" x14ac:dyDescent="0.3">
      <c r="Q74" s="63"/>
      <c r="R74" s="63"/>
      <c r="U74" s="63"/>
      <c r="AF74" s="63"/>
      <c r="AN74" s="63"/>
    </row>
    <row r="75" spans="17:40" x14ac:dyDescent="0.3">
      <c r="AF75" s="63"/>
      <c r="AN75" s="63"/>
    </row>
    <row r="76" spans="17:40" x14ac:dyDescent="0.3">
      <c r="AF76" s="63"/>
    </row>
    <row r="77" spans="17:40" x14ac:dyDescent="0.3">
      <c r="Q77" s="63"/>
      <c r="R77" s="62"/>
      <c r="U77" s="63"/>
      <c r="AF77" s="63"/>
    </row>
    <row r="78" spans="17:40" x14ac:dyDescent="0.3">
      <c r="Q78" s="63"/>
      <c r="R78" s="62"/>
      <c r="U78" s="63"/>
    </row>
    <row r="79" spans="17:40" x14ac:dyDescent="0.3">
      <c r="Q79" s="63"/>
      <c r="R79" s="62"/>
      <c r="U79" s="63"/>
      <c r="AF79" s="63"/>
    </row>
    <row r="80" spans="17:40" x14ac:dyDescent="0.3">
      <c r="Q80" s="63"/>
      <c r="R80" s="62"/>
      <c r="U80" s="63"/>
    </row>
    <row r="81" spans="17:21" x14ac:dyDescent="0.3">
      <c r="Q81" s="63"/>
      <c r="R81" s="62"/>
      <c r="U81" s="63"/>
    </row>
    <row r="82" spans="17:21" x14ac:dyDescent="0.3">
      <c r="Q82" s="63"/>
      <c r="R82" s="62"/>
      <c r="U82" s="63"/>
    </row>
    <row r="83" spans="17:21" x14ac:dyDescent="0.3">
      <c r="Q83" s="63"/>
      <c r="R83" s="62"/>
      <c r="U83" s="63"/>
    </row>
    <row r="84" spans="17:21" x14ac:dyDescent="0.3">
      <c r="Q84" s="63"/>
      <c r="R84" s="62"/>
      <c r="U84" s="63"/>
    </row>
    <row r="85" spans="17:21" x14ac:dyDescent="0.3">
      <c r="Q85" s="63"/>
      <c r="R85" s="62"/>
      <c r="U85" s="63"/>
    </row>
    <row r="86" spans="17:21" x14ac:dyDescent="0.3">
      <c r="Q86" s="63"/>
      <c r="R86" s="62"/>
      <c r="U86" s="63"/>
    </row>
    <row r="87" spans="17:21" x14ac:dyDescent="0.3">
      <c r="Q87" s="63"/>
      <c r="R87" s="62"/>
      <c r="U87" s="63"/>
    </row>
    <row r="88" spans="17:21" x14ac:dyDescent="0.3">
      <c r="Q88" s="63"/>
      <c r="R88" s="62"/>
      <c r="U88" s="63"/>
    </row>
    <row r="89" spans="17:21" x14ac:dyDescent="0.3">
      <c r="Q89" s="63"/>
      <c r="R89" s="62"/>
      <c r="U89" s="63"/>
    </row>
    <row r="90" spans="17:21" x14ac:dyDescent="0.3">
      <c r="Q90" s="63"/>
      <c r="R90" s="62"/>
      <c r="U90" s="63"/>
    </row>
    <row r="91" spans="17:21" x14ac:dyDescent="0.3">
      <c r="Q91" s="63"/>
      <c r="R91" s="62"/>
      <c r="U91" s="63"/>
    </row>
    <row r="92" spans="17:21" x14ac:dyDescent="0.3">
      <c r="Q92" s="63"/>
      <c r="R92" s="62"/>
      <c r="U92" s="63"/>
    </row>
  </sheetData>
  <autoFilter ref="A3:AC38"/>
  <mergeCells count="34">
    <mergeCell ref="AD1:AO1"/>
    <mergeCell ref="AD2:AD3"/>
    <mergeCell ref="AE2:AE3"/>
    <mergeCell ref="AF2:AG2"/>
    <mergeCell ref="AH2:AH3"/>
    <mergeCell ref="AI2:AI3"/>
    <mergeCell ref="AJ2:AJ3"/>
    <mergeCell ref="AK2:AL2"/>
    <mergeCell ref="AM2:AN2"/>
    <mergeCell ref="AO2:AO3"/>
    <mergeCell ref="E1:P1"/>
    <mergeCell ref="Q1:AC1"/>
    <mergeCell ref="P2:P3"/>
    <mergeCell ref="L2:M2"/>
    <mergeCell ref="N2:O2"/>
    <mergeCell ref="G2:H2"/>
    <mergeCell ref="I2:I3"/>
    <mergeCell ref="J2:J3"/>
    <mergeCell ref="K2:K3"/>
    <mergeCell ref="F2:F3"/>
    <mergeCell ref="W2:W3"/>
    <mergeCell ref="Y2:Z2"/>
    <mergeCell ref="AA2:AB2"/>
    <mergeCell ref="AC2:AC3"/>
    <mergeCell ref="Q2:Q3"/>
    <mergeCell ref="R2:R3"/>
    <mergeCell ref="S2:T2"/>
    <mergeCell ref="U2:U3"/>
    <mergeCell ref="V2:V3"/>
    <mergeCell ref="A2:A3"/>
    <mergeCell ref="B2:B3"/>
    <mergeCell ref="C2:C3"/>
    <mergeCell ref="D2:D3"/>
    <mergeCell ref="E2:E3"/>
  </mergeCells>
  <hyperlinks>
    <hyperlink ref="J4" r:id="rId1" location="E0079#E0079" display="http://eur-lex.europa.eu/LexUriServ/LexUriServ.do?uri=CONSLEG:2006R1828:20091013:EN:HTML - E0079#E0079"/>
    <hyperlink ref="A41" location="_ftnref1" display="_ftnref1"/>
    <hyperlink ref="A42" location="_ftnref2" display="_ftnref2"/>
    <hyperlink ref="A43" location="_ftnref3" display="_ftnref3"/>
    <hyperlink ref="A44" location="_ftnref4" display="_ftnref4"/>
    <hyperlink ref="A46" location="_ftnref6" display="_ftnref6"/>
    <hyperlink ref="A47" location="_ftnref7" display="_ftnref7"/>
    <hyperlink ref="A48" location="_ftnref8" display="_ftnref8"/>
    <hyperlink ref="O3" location="_ftn1" display="_ftn1"/>
    <hyperlink ref="V4" r:id="rId2" location="E0079#E0079" display="http://eur-lex.europa.eu/LexUriServ/LexUriServ.do?uri=CONSLEG:2006R1828:20091013:EN:HTML - E0079#E0079"/>
    <hyperlink ref="AB3" location="_ftn1" display="_ftn1"/>
    <hyperlink ref="AI4" r:id="rId3" location="E0079#E0079" display="http://eur-lex.europa.eu/LexUriServ/LexUriServ.do?uri=CONSLEG:2006R1828:20091013:EN:HTML - E0079#E0079"/>
    <hyperlink ref="AN3" location="_ftn1" display="_ftn1"/>
  </hyperlinks>
  <pageMargins left="0.70866141732283472" right="0.70866141732283472" top="0.74803149606299213" bottom="0.74803149606299213" header="0.31496062992125984" footer="0.31496062992125984"/>
  <pageSetup paperSize="8" scale="67" fitToHeight="2" orientation="landscape" r:id="rId4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opLeftCell="E1" zoomScale="115" zoomScaleNormal="115" workbookViewId="0">
      <pane ySplit="2" topLeftCell="A23" activePane="bottomLeft" state="frozen"/>
      <selection activeCell="G1" sqref="G1"/>
      <selection pane="bottomLeft" activeCell="M23" sqref="M23"/>
    </sheetView>
  </sheetViews>
  <sheetFormatPr defaultRowHeight="14.4" x14ac:dyDescent="0.3"/>
  <cols>
    <col min="1" max="1" width="13.33203125" customWidth="1"/>
    <col min="2" max="2" width="8.33203125" customWidth="1"/>
    <col min="3" max="3" width="11.109375" style="59" customWidth="1"/>
    <col min="4" max="4" width="15" customWidth="1"/>
    <col min="5" max="5" width="13.33203125" customWidth="1"/>
    <col min="6" max="6" width="15.33203125" customWidth="1"/>
    <col min="7" max="7" width="11.109375" customWidth="1"/>
    <col min="8" max="8" width="14.88671875" customWidth="1"/>
    <col min="9" max="9" width="15.109375" customWidth="1"/>
    <col min="10" max="10" width="17.88671875" customWidth="1"/>
    <col min="11" max="11" width="20.33203125" customWidth="1"/>
    <col min="12" max="12" width="18.6640625" customWidth="1"/>
    <col min="13" max="13" width="21" customWidth="1"/>
  </cols>
  <sheetData>
    <row r="1" spans="1:13" ht="55.95" customHeight="1" thickBot="1" x14ac:dyDescent="0.35">
      <c r="E1" s="180" t="s">
        <v>123</v>
      </c>
      <c r="F1" s="180"/>
      <c r="G1" s="180"/>
      <c r="H1" s="180" t="s">
        <v>121</v>
      </c>
      <c r="I1" s="180"/>
      <c r="J1" s="180"/>
      <c r="K1" s="184" t="s">
        <v>214</v>
      </c>
      <c r="L1" s="184"/>
      <c r="M1" s="184"/>
    </row>
    <row r="2" spans="1:13" ht="49.95" customHeight="1" thickBot="1" x14ac:dyDescent="0.35">
      <c r="A2" s="3" t="s">
        <v>47</v>
      </c>
      <c r="B2" s="4" t="s">
        <v>48</v>
      </c>
      <c r="C2" s="4" t="s">
        <v>49</v>
      </c>
      <c r="D2" s="4" t="s">
        <v>50</v>
      </c>
      <c r="E2" s="4" t="s">
        <v>8</v>
      </c>
      <c r="F2" s="4" t="s">
        <v>9</v>
      </c>
      <c r="G2" s="4" t="s">
        <v>11</v>
      </c>
      <c r="H2" s="11" t="s">
        <v>86</v>
      </c>
      <c r="I2" s="11" t="s">
        <v>87</v>
      </c>
      <c r="J2" s="11" t="s">
        <v>88</v>
      </c>
      <c r="K2" s="132" t="s">
        <v>86</v>
      </c>
      <c r="L2" s="132" t="s">
        <v>87</v>
      </c>
      <c r="M2" s="132" t="s">
        <v>88</v>
      </c>
    </row>
    <row r="3" spans="1:13" ht="39.9" customHeight="1" thickBot="1" x14ac:dyDescent="0.35">
      <c r="A3" s="5" t="s">
        <v>51</v>
      </c>
      <c r="B3" s="6" t="s">
        <v>32</v>
      </c>
      <c r="C3" s="1" t="s">
        <v>33</v>
      </c>
      <c r="D3" s="6" t="s">
        <v>52</v>
      </c>
      <c r="E3" s="7">
        <f>'ΠΙΝ. 18α'!E5</f>
        <v>66713492</v>
      </c>
      <c r="F3" s="7">
        <f>'ΠΙΝ. 18α'!F5</f>
        <v>16678374</v>
      </c>
      <c r="G3" s="7">
        <f>'ΠΙΝ. 18α'!I5</f>
        <v>83391866</v>
      </c>
      <c r="H3" s="7">
        <f>'ΠΙΝ. 18α'!Q5</f>
        <v>78764525</v>
      </c>
      <c r="I3" s="7">
        <f>'ΠΙΝ. 18α'!R5</f>
        <v>19691131</v>
      </c>
      <c r="J3" s="7">
        <f>'ΠΙΝ. 18α'!U5</f>
        <v>98455656</v>
      </c>
      <c r="K3" s="7">
        <f>'ΠΙΝ. 18α'!AD5</f>
        <v>86348843</v>
      </c>
      <c r="L3" s="7">
        <f>'ΠΙΝ. 18α'!AE5</f>
        <v>21587211</v>
      </c>
      <c r="M3" s="7">
        <f>'ΠΙΝ. 18α'!AH5</f>
        <v>107936054</v>
      </c>
    </row>
    <row r="4" spans="1:13" ht="39.9" customHeight="1" thickBot="1" x14ac:dyDescent="0.35">
      <c r="A4" s="5" t="s">
        <v>51</v>
      </c>
      <c r="B4" s="6" t="s">
        <v>32</v>
      </c>
      <c r="C4" s="1" t="s">
        <v>34</v>
      </c>
      <c r="D4" s="6" t="s">
        <v>52</v>
      </c>
      <c r="E4" s="7">
        <f>'ΠΙΝ. 18α'!E6</f>
        <v>17454499</v>
      </c>
      <c r="F4" s="7">
        <f>'ΠΙΝ. 18α'!F6</f>
        <v>4363625</v>
      </c>
      <c r="G4" s="7">
        <f>'ΠΙΝ. 18α'!I6</f>
        <v>21818124</v>
      </c>
      <c r="H4" s="7">
        <f>'ΠΙΝ. 18α'!Q6</f>
        <v>23180482</v>
      </c>
      <c r="I4" s="7">
        <f>'ΠΙΝ. 18α'!R6</f>
        <v>5795121</v>
      </c>
      <c r="J4" s="7">
        <f>'ΠΙΝ. 18α'!U6</f>
        <v>28975603</v>
      </c>
      <c r="K4" s="7">
        <f>'ΠΙΝ. 18α'!AD6</f>
        <v>23180482</v>
      </c>
      <c r="L4" s="7">
        <f>'ΠΙΝ. 18α'!AE6</f>
        <v>5795121</v>
      </c>
      <c r="M4" s="7">
        <f>'ΠΙΝ. 18α'!AH6</f>
        <v>28975603</v>
      </c>
    </row>
    <row r="5" spans="1:13" ht="39.9" customHeight="1" thickBot="1" x14ac:dyDescent="0.35">
      <c r="A5" s="5" t="s">
        <v>51</v>
      </c>
      <c r="B5" s="6" t="s">
        <v>32</v>
      </c>
      <c r="C5" s="1" t="s">
        <v>35</v>
      </c>
      <c r="D5" s="6" t="s">
        <v>52</v>
      </c>
      <c r="E5" s="7">
        <f>'ΠΙΝ. 18α'!E7</f>
        <v>17590399</v>
      </c>
      <c r="F5" s="7">
        <f>'ΠΙΝ. 18α'!F7</f>
        <v>4397600</v>
      </c>
      <c r="G5" s="7">
        <f>'ΠΙΝ. 18α'!I7</f>
        <v>21987999</v>
      </c>
      <c r="H5" s="7">
        <f>'ΠΙΝ. 18α'!Q7</f>
        <v>18849484</v>
      </c>
      <c r="I5" s="7">
        <f>'ΠΙΝ. 18α'!R7</f>
        <v>4712371</v>
      </c>
      <c r="J5" s="7">
        <f>'ΠΙΝ. 18α'!U7</f>
        <v>23561855</v>
      </c>
      <c r="K5" s="7">
        <f>'ΠΙΝ. 18α'!AD7</f>
        <v>11864942</v>
      </c>
      <c r="L5" s="7">
        <f>'ΠΙΝ. 18α'!AE7</f>
        <v>2966236</v>
      </c>
      <c r="M5" s="7">
        <f>'ΠΙΝ. 18α'!AH7</f>
        <v>14831178</v>
      </c>
    </row>
    <row r="6" spans="1:13" ht="39.9" customHeight="1" thickBot="1" x14ac:dyDescent="0.35">
      <c r="A6" s="5" t="s">
        <v>53</v>
      </c>
      <c r="B6" s="6" t="s">
        <v>32</v>
      </c>
      <c r="C6" s="1" t="s">
        <v>34</v>
      </c>
      <c r="D6" s="6" t="s">
        <v>52</v>
      </c>
      <c r="E6" s="7">
        <f>'ΠΙΝ. 18α'!E8</f>
        <v>5051195</v>
      </c>
      <c r="F6" s="7">
        <f>'ΠΙΝ. 18α'!F8</f>
        <v>5051194</v>
      </c>
      <c r="G6" s="7">
        <f>'ΠΙΝ. 18α'!I8</f>
        <v>10102389</v>
      </c>
      <c r="H6" s="7">
        <f>'ΠΙΝ. 18α'!Q8</f>
        <v>6730826</v>
      </c>
      <c r="I6" s="7">
        <f>'ΠΙΝ. 18α'!R8</f>
        <v>6730826</v>
      </c>
      <c r="J6" s="7">
        <f>'ΠΙΝ. 18α'!U8</f>
        <v>13461652</v>
      </c>
      <c r="K6" s="7">
        <f>'ΠΙΝ. 18α'!AD8</f>
        <v>6730826</v>
      </c>
      <c r="L6" s="7">
        <f>'ΠΙΝ. 18α'!AE8</f>
        <v>6730826</v>
      </c>
      <c r="M6" s="7">
        <f>'ΠΙΝ. 18α'!AH8</f>
        <v>13461652</v>
      </c>
    </row>
    <row r="7" spans="1:13" ht="39.9" customHeight="1" thickBot="1" x14ac:dyDescent="0.35">
      <c r="A7" s="5" t="s">
        <v>54</v>
      </c>
      <c r="B7" s="6" t="s">
        <v>32</v>
      </c>
      <c r="C7" s="1" t="s">
        <v>35</v>
      </c>
      <c r="D7" s="6" t="s">
        <v>52</v>
      </c>
      <c r="E7" s="7">
        <f>'ΠΙΝ. 18α'!E9</f>
        <v>1423951</v>
      </c>
      <c r="F7" s="7">
        <f>'ΠΙΝ. 18α'!F9</f>
        <v>1423951</v>
      </c>
      <c r="G7" s="7">
        <f>'ΠΙΝ. 18α'!I9</f>
        <v>2847902</v>
      </c>
      <c r="H7" s="7">
        <f>'ΠΙΝ. 18α'!Q9</f>
        <v>1618640</v>
      </c>
      <c r="I7" s="7">
        <f>'ΠΙΝ. 18α'!R9</f>
        <v>1618640</v>
      </c>
      <c r="J7" s="7">
        <f>'ΠΙΝ. 18α'!U9</f>
        <v>3237280</v>
      </c>
      <c r="K7" s="7">
        <f>'ΠΙΝ. 18α'!AD9</f>
        <v>1018864</v>
      </c>
      <c r="L7" s="7">
        <f>'ΠΙΝ. 18α'!AE9</f>
        <v>1018864</v>
      </c>
      <c r="M7" s="7">
        <f>'ΠΙΝ. 18α'!AH9</f>
        <v>2037728</v>
      </c>
    </row>
    <row r="8" spans="1:13" ht="39.9" customHeight="1" thickBot="1" x14ac:dyDescent="0.35">
      <c r="A8" s="5" t="s">
        <v>55</v>
      </c>
      <c r="B8" s="6" t="s">
        <v>4</v>
      </c>
      <c r="C8" s="1" t="s">
        <v>33</v>
      </c>
      <c r="D8" s="6" t="s">
        <v>56</v>
      </c>
      <c r="E8" s="7">
        <f>'ΠΙΝ. 18α'!E10</f>
        <v>111815654</v>
      </c>
      <c r="F8" s="7">
        <f>'ΠΙΝ. 18α'!F10</f>
        <v>27953914</v>
      </c>
      <c r="G8" s="7">
        <f>'ΠΙΝ. 18α'!I10</f>
        <v>139769568</v>
      </c>
      <c r="H8" s="7">
        <f>'ΠΙΝ. 18α'!Q10</f>
        <v>111815654</v>
      </c>
      <c r="I8" s="7">
        <f>'ΠΙΝ. 18α'!R10</f>
        <v>27953914</v>
      </c>
      <c r="J8" s="7">
        <f>'ΠΙΝ. 18α'!U10</f>
        <v>139769568</v>
      </c>
      <c r="K8" s="7">
        <f>'ΠΙΝ. 18α'!AD10</f>
        <v>111815654</v>
      </c>
      <c r="L8" s="7">
        <f>'ΠΙΝ. 18α'!AE10</f>
        <v>27953914</v>
      </c>
      <c r="M8" s="7">
        <f>'ΠΙΝ. 18α'!AH10</f>
        <v>139769568</v>
      </c>
    </row>
    <row r="9" spans="1:13" ht="39.9" customHeight="1" thickBot="1" x14ac:dyDescent="0.35">
      <c r="A9" s="5" t="s">
        <v>55</v>
      </c>
      <c r="B9" s="6" t="s">
        <v>4</v>
      </c>
      <c r="C9" s="1" t="s">
        <v>34</v>
      </c>
      <c r="D9" s="6" t="s">
        <v>56</v>
      </c>
      <c r="E9" s="7">
        <f>'ΠΙΝ. 18α'!E11</f>
        <v>19368573</v>
      </c>
      <c r="F9" s="7">
        <f>'ΠΙΝ. 18α'!F11</f>
        <v>4842144</v>
      </c>
      <c r="G9" s="7">
        <f>'ΠΙΝ. 18α'!I11</f>
        <v>24210717</v>
      </c>
      <c r="H9" s="7">
        <f>'ΠΙΝ. 18α'!Q11</f>
        <v>19368573</v>
      </c>
      <c r="I9" s="7">
        <f>'ΠΙΝ. 18α'!R11</f>
        <v>4842144</v>
      </c>
      <c r="J9" s="7">
        <f>'ΠΙΝ. 18α'!U11</f>
        <v>24210717</v>
      </c>
      <c r="K9" s="7">
        <f>'ΠΙΝ. 18α'!AD11</f>
        <v>19368573</v>
      </c>
      <c r="L9" s="7">
        <f>'ΠΙΝ. 18α'!AE11</f>
        <v>4842144</v>
      </c>
      <c r="M9" s="7">
        <f>'ΠΙΝ. 18α'!AH11</f>
        <v>24210717</v>
      </c>
    </row>
    <row r="10" spans="1:13" ht="39.9" customHeight="1" thickBot="1" x14ac:dyDescent="0.35">
      <c r="A10" s="5" t="s">
        <v>55</v>
      </c>
      <c r="B10" s="6" t="s">
        <v>4</v>
      </c>
      <c r="C10" s="1" t="s">
        <v>35</v>
      </c>
      <c r="D10" s="6" t="s">
        <v>56</v>
      </c>
      <c r="E10" s="7">
        <f>'ΠΙΝ. 18α'!E12</f>
        <v>33958978</v>
      </c>
      <c r="F10" s="7">
        <f>'ΠΙΝ. 18α'!F12</f>
        <v>8489745</v>
      </c>
      <c r="G10" s="7">
        <f>'ΠΙΝ. 18α'!I12</f>
        <v>42448723</v>
      </c>
      <c r="H10" s="7">
        <f>'ΠΙΝ. 18α'!Q12</f>
        <v>33958978</v>
      </c>
      <c r="I10" s="7">
        <f>'ΠΙΝ. 18α'!R12</f>
        <v>8489745</v>
      </c>
      <c r="J10" s="7">
        <f>'ΠΙΝ. 18α'!U12</f>
        <v>42448723</v>
      </c>
      <c r="K10" s="7">
        <f>'ΠΙΝ. 18α'!AD12</f>
        <v>33958978</v>
      </c>
      <c r="L10" s="7">
        <f>'ΠΙΝ. 18α'!AE12</f>
        <v>8489745</v>
      </c>
      <c r="M10" s="7">
        <f>'ΠΙΝ. 18α'!AH12</f>
        <v>42448723</v>
      </c>
    </row>
    <row r="11" spans="1:13" ht="39.9" customHeight="1" thickBot="1" x14ac:dyDescent="0.35">
      <c r="A11" s="5" t="s">
        <v>57</v>
      </c>
      <c r="B11" s="6" t="s">
        <v>4</v>
      </c>
      <c r="C11" s="1" t="s">
        <v>34</v>
      </c>
      <c r="D11" s="6" t="s">
        <v>56</v>
      </c>
      <c r="E11" s="7">
        <f>'ΠΙΝ. 18α'!E13</f>
        <v>5605111</v>
      </c>
      <c r="F11" s="7">
        <f>'ΠΙΝ. 18α'!F13</f>
        <v>5605112</v>
      </c>
      <c r="G11" s="7">
        <f>'ΠΙΝ. 18α'!I13</f>
        <v>11210223</v>
      </c>
      <c r="H11" s="7">
        <f>'ΠΙΝ. 18α'!Q13</f>
        <v>5605111</v>
      </c>
      <c r="I11" s="7">
        <f>'ΠΙΝ. 18α'!R13</f>
        <v>5605112</v>
      </c>
      <c r="J11" s="7">
        <f>'ΠΙΝ. 18α'!U13</f>
        <v>11210223</v>
      </c>
      <c r="K11" s="7">
        <f>'ΠΙΝ. 18α'!AD13</f>
        <v>5605111</v>
      </c>
      <c r="L11" s="7">
        <f>'ΠΙΝ. 18α'!AE13</f>
        <v>5605112</v>
      </c>
      <c r="M11" s="7">
        <f>'ΠΙΝ. 18α'!AH13</f>
        <v>11210223</v>
      </c>
    </row>
    <row r="12" spans="1:13" ht="39.9" customHeight="1" thickBot="1" x14ac:dyDescent="0.35">
      <c r="A12" s="5" t="s">
        <v>58</v>
      </c>
      <c r="B12" s="6" t="s">
        <v>4</v>
      </c>
      <c r="C12" s="1" t="s">
        <v>35</v>
      </c>
      <c r="D12" s="6" t="s">
        <v>56</v>
      </c>
      <c r="E12" s="7">
        <f>'ΠΙΝ. 18α'!E14</f>
        <v>2748996</v>
      </c>
      <c r="F12" s="7">
        <f>'ΠΙΝ. 18α'!F14</f>
        <v>2748996</v>
      </c>
      <c r="G12" s="7">
        <f>'ΠΙΝ. 18α'!I14</f>
        <v>5497992</v>
      </c>
      <c r="H12" s="7">
        <f>'ΠΙΝ. 18α'!Q14</f>
        <v>2748996</v>
      </c>
      <c r="I12" s="7">
        <f>'ΠΙΝ. 18α'!R14</f>
        <v>2748996</v>
      </c>
      <c r="J12" s="7">
        <f>'ΠΙΝ. 18α'!U14</f>
        <v>5497992</v>
      </c>
      <c r="K12" s="7">
        <f>'ΠΙΝ. 18α'!AD14</f>
        <v>2748996</v>
      </c>
      <c r="L12" s="7">
        <f>'ΠΙΝ. 18α'!AE14</f>
        <v>2748996</v>
      </c>
      <c r="M12" s="7">
        <f>'ΠΙΝ. 18α'!AH14</f>
        <v>5497992</v>
      </c>
    </row>
    <row r="13" spans="1:13" ht="39.9" customHeight="1" thickBot="1" x14ac:dyDescent="0.35">
      <c r="A13" s="5" t="s">
        <v>59</v>
      </c>
      <c r="B13" s="6" t="s">
        <v>32</v>
      </c>
      <c r="C13" s="1" t="s">
        <v>33</v>
      </c>
      <c r="D13" s="6" t="s">
        <v>52</v>
      </c>
      <c r="E13" s="7">
        <f>'ΠΙΝ. 18α'!E15</f>
        <v>54583767</v>
      </c>
      <c r="F13" s="7">
        <f>'ΠΙΝ. 18α'!F15</f>
        <v>13645942</v>
      </c>
      <c r="G13" s="7">
        <f>'ΠΙΝ. 18α'!I15</f>
        <v>68229709</v>
      </c>
      <c r="H13" s="7">
        <f>'ΠΙΝ. 18α'!Q15</f>
        <v>54583767</v>
      </c>
      <c r="I13" s="7">
        <f>'ΠΙΝ. 18α'!R15</f>
        <v>13645942</v>
      </c>
      <c r="J13" s="7">
        <f>'ΠΙΝ. 18α'!U15</f>
        <v>68229709</v>
      </c>
      <c r="K13" s="7">
        <f>'ΠΙΝ. 18α'!AD15</f>
        <v>60348374</v>
      </c>
      <c r="L13" s="7">
        <f>'ΠΙΝ. 18α'!AE15</f>
        <v>15087094</v>
      </c>
      <c r="M13" s="7">
        <f>'ΠΙΝ. 18α'!AH15</f>
        <v>75435468</v>
      </c>
    </row>
    <row r="14" spans="1:13" ht="39.9" customHeight="1" thickBot="1" x14ac:dyDescent="0.35">
      <c r="A14" s="5" t="s">
        <v>59</v>
      </c>
      <c r="B14" s="6" t="s">
        <v>32</v>
      </c>
      <c r="C14" s="1" t="s">
        <v>34</v>
      </c>
      <c r="D14" s="6" t="s">
        <v>52</v>
      </c>
      <c r="E14" s="7">
        <f>'ΠΙΝ. 18α'!E16</f>
        <v>14280954</v>
      </c>
      <c r="F14" s="7">
        <f>'ΠΙΝ. 18α'!F16</f>
        <v>3570239</v>
      </c>
      <c r="G14" s="7">
        <f>'ΠΙΝ. 18α'!I16</f>
        <v>17851193</v>
      </c>
      <c r="H14" s="7">
        <f>'ΠΙΝ. 18α'!Q16</f>
        <v>14280954</v>
      </c>
      <c r="I14" s="7">
        <f>'ΠΙΝ. 18α'!R16</f>
        <v>3570239</v>
      </c>
      <c r="J14" s="7">
        <f>'ΠΙΝ. 18α'!U16</f>
        <v>17851193</v>
      </c>
      <c r="K14" s="7">
        <f>'ΠΙΝ. 18α'!AD16</f>
        <v>14280954</v>
      </c>
      <c r="L14" s="7">
        <f>'ΠΙΝ. 18α'!AE16</f>
        <v>3570239</v>
      </c>
      <c r="M14" s="7">
        <f>'ΠΙΝ. 18α'!AH16</f>
        <v>17851193</v>
      </c>
    </row>
    <row r="15" spans="1:13" ht="39.9" customHeight="1" thickBot="1" x14ac:dyDescent="0.35">
      <c r="A15" s="5" t="s">
        <v>59</v>
      </c>
      <c r="B15" s="6" t="s">
        <v>32</v>
      </c>
      <c r="C15" s="1" t="s">
        <v>35</v>
      </c>
      <c r="D15" s="6" t="s">
        <v>52</v>
      </c>
      <c r="E15" s="7">
        <f>'ΠΙΝ. 18α'!E17</f>
        <v>14392144</v>
      </c>
      <c r="F15" s="7">
        <f>'ΠΙΝ. 18α'!F17</f>
        <v>3598036</v>
      </c>
      <c r="G15" s="7">
        <f>'ΠΙΝ. 18α'!I17</f>
        <v>17990180</v>
      </c>
      <c r="H15" s="7">
        <f>'ΠΙΝ. 18α'!Q17</f>
        <v>14392144</v>
      </c>
      <c r="I15" s="7">
        <f>'ΠΙΝ. 18α'!R17</f>
        <v>3598036</v>
      </c>
      <c r="J15" s="7">
        <f>'ΠΙΝ. 18α'!U17</f>
        <v>17990180</v>
      </c>
      <c r="K15" s="7">
        <f>'ΠΙΝ. 18α'!AD17</f>
        <v>9059238</v>
      </c>
      <c r="L15" s="7">
        <f>'ΠΙΝ. 18α'!AE17</f>
        <v>2264810</v>
      </c>
      <c r="M15" s="7">
        <f>'ΠΙΝ. 18α'!AH17</f>
        <v>11324048</v>
      </c>
    </row>
    <row r="16" spans="1:13" ht="39.9" customHeight="1" thickBot="1" x14ac:dyDescent="0.35">
      <c r="A16" s="5" t="s">
        <v>60</v>
      </c>
      <c r="B16" s="6" t="s">
        <v>32</v>
      </c>
      <c r="C16" s="1" t="s">
        <v>34</v>
      </c>
      <c r="D16" s="6" t="s">
        <v>52</v>
      </c>
      <c r="E16" s="7">
        <f>'ΠΙΝ. 18α'!E18</f>
        <v>4132795</v>
      </c>
      <c r="F16" s="7">
        <f>'ΠΙΝ. 18α'!F18</f>
        <v>4132795</v>
      </c>
      <c r="G16" s="7">
        <f>'ΠΙΝ. 18α'!I18</f>
        <v>8265590</v>
      </c>
      <c r="H16" s="7">
        <f>'ΠΙΝ. 18α'!Q18</f>
        <v>4132795</v>
      </c>
      <c r="I16" s="7">
        <f>'ΠΙΝ. 18α'!R18</f>
        <v>4132795</v>
      </c>
      <c r="J16" s="7">
        <f>'ΠΙΝ. 18α'!U18</f>
        <v>8265590</v>
      </c>
      <c r="K16" s="7">
        <f>'ΠΙΝ. 18α'!AD18</f>
        <v>4132795</v>
      </c>
      <c r="L16" s="7">
        <f>'ΠΙΝ. 18α'!AE18</f>
        <v>4132795</v>
      </c>
      <c r="M16" s="7">
        <f>'ΠΙΝ. 18α'!AH18</f>
        <v>8265590</v>
      </c>
    </row>
    <row r="17" spans="1:13" ht="39.9" customHeight="1" thickBot="1" x14ac:dyDescent="0.35">
      <c r="A17" s="5" t="s">
        <v>61</v>
      </c>
      <c r="B17" s="6" t="s">
        <v>32</v>
      </c>
      <c r="C17" s="1" t="s">
        <v>35</v>
      </c>
      <c r="D17" s="6" t="s">
        <v>52</v>
      </c>
      <c r="E17" s="7">
        <f>'ΠΙΝ. 18α'!E19</f>
        <v>1165051</v>
      </c>
      <c r="F17" s="7">
        <f>'ΠΙΝ. 18α'!F19</f>
        <v>1165051</v>
      </c>
      <c r="G17" s="7">
        <f>'ΠΙΝ. 18α'!I19</f>
        <v>2330102</v>
      </c>
      <c r="H17" s="7">
        <f>'ΠΙΝ. 18α'!Q19</f>
        <v>1165051</v>
      </c>
      <c r="I17" s="7">
        <f>'ΠΙΝ. 18α'!R19</f>
        <v>1165051</v>
      </c>
      <c r="J17" s="7">
        <f>'ΠΙΝ. 18α'!U19</f>
        <v>2330102</v>
      </c>
      <c r="K17" s="7">
        <f>'ΠΙΝ. 18α'!AD19</f>
        <v>733350</v>
      </c>
      <c r="L17" s="7">
        <f>'ΠΙΝ. 18α'!AE19</f>
        <v>711350</v>
      </c>
      <c r="M17" s="7">
        <f>'ΠΙΝ. 18α'!AH19</f>
        <v>1444700</v>
      </c>
    </row>
    <row r="18" spans="1:13" ht="39.9" customHeight="1" thickBot="1" x14ac:dyDescent="0.35">
      <c r="A18" s="5" t="s">
        <v>62</v>
      </c>
      <c r="B18" s="6" t="s">
        <v>32</v>
      </c>
      <c r="C18" s="1" t="s">
        <v>33</v>
      </c>
      <c r="D18" s="6" t="s">
        <v>63</v>
      </c>
      <c r="E18" s="7">
        <f>'ΠΙΝ. 18α'!E20</f>
        <v>2274324</v>
      </c>
      <c r="F18" s="7">
        <f>'ΠΙΝ. 18α'!F20</f>
        <v>568581</v>
      </c>
      <c r="G18" s="7">
        <f>'ΠΙΝ. 18α'!I20</f>
        <v>2842905</v>
      </c>
      <c r="H18" s="7">
        <f>'ΠΙΝ. 18α'!Q20</f>
        <v>3426958</v>
      </c>
      <c r="I18" s="7">
        <f>'ΠΙΝ. 18α'!R20</f>
        <v>856740</v>
      </c>
      <c r="J18" s="7">
        <f>'ΠΙΝ. 18α'!U20</f>
        <v>4283698</v>
      </c>
      <c r="K18" s="7">
        <f>'ΠΙΝ. 18α'!AD20</f>
        <v>3718674</v>
      </c>
      <c r="L18" s="7">
        <f>'ΠΙΝ. 18α'!AE20</f>
        <v>929669</v>
      </c>
      <c r="M18" s="7">
        <f>'ΠΙΝ. 18α'!AH20</f>
        <v>4648343</v>
      </c>
    </row>
    <row r="19" spans="1:13" ht="39.9" customHeight="1" thickBot="1" x14ac:dyDescent="0.35">
      <c r="A19" s="5" t="s">
        <v>62</v>
      </c>
      <c r="B19" s="6" t="s">
        <v>32</v>
      </c>
      <c r="C19" s="1" t="s">
        <v>34</v>
      </c>
      <c r="D19" s="6" t="s">
        <v>63</v>
      </c>
      <c r="E19" s="7">
        <f>'ΠΙΝ. 18α'!E21</f>
        <v>595040</v>
      </c>
      <c r="F19" s="7">
        <f>'ΠΙΝ. 18α'!F21</f>
        <v>148760</v>
      </c>
      <c r="G19" s="7">
        <f>'ΠΙΝ. 18α'!I21</f>
        <v>743800</v>
      </c>
      <c r="H19" s="7">
        <f>'ΠΙΝ. 18α'!Q21</f>
        <v>1142708</v>
      </c>
      <c r="I19" s="7">
        <f>'ΠΙΝ. 18α'!R21</f>
        <v>285677</v>
      </c>
      <c r="J19" s="7">
        <f>'ΠΙΝ. 18α'!U21</f>
        <v>1428385</v>
      </c>
      <c r="K19" s="7">
        <f>'ΠΙΝ. 18α'!AD21</f>
        <v>1142708</v>
      </c>
      <c r="L19" s="7">
        <f>'ΠΙΝ. 18α'!AE21</f>
        <v>285677</v>
      </c>
      <c r="M19" s="7">
        <f>'ΠΙΝ. 18α'!AH21</f>
        <v>1428385</v>
      </c>
    </row>
    <row r="20" spans="1:13" ht="39.9" customHeight="1" thickBot="1" x14ac:dyDescent="0.35">
      <c r="A20" s="5" t="s">
        <v>62</v>
      </c>
      <c r="B20" s="6" t="s">
        <v>32</v>
      </c>
      <c r="C20" s="1" t="s">
        <v>35</v>
      </c>
      <c r="D20" s="6" t="s">
        <v>63</v>
      </c>
      <c r="E20" s="7">
        <f>'ΠΙΝ. 18α'!E22</f>
        <v>599673</v>
      </c>
      <c r="F20" s="7">
        <f>'ΠΙΝ. 18α'!F22</f>
        <v>149919</v>
      </c>
      <c r="G20" s="7">
        <f>'ΠΙΝ. 18α'!I22</f>
        <v>749592</v>
      </c>
      <c r="H20" s="7">
        <f>'ΠΙΝ. 18α'!Q22</f>
        <v>720100</v>
      </c>
      <c r="I20" s="7">
        <f>'ΠΙΝ. 18α'!R22</f>
        <v>180024</v>
      </c>
      <c r="J20" s="7">
        <f>'ΠΙΝ. 18α'!U22</f>
        <v>900124</v>
      </c>
      <c r="K20" s="7">
        <f>'ΠΙΝ. 18α'!AD22</f>
        <v>453272</v>
      </c>
      <c r="L20" s="7">
        <f>'ΠΙΝ. 18α'!AE22</f>
        <v>113318</v>
      </c>
      <c r="M20" s="7">
        <f>'ΠΙΝ. 18α'!AH22</f>
        <v>566590</v>
      </c>
    </row>
    <row r="21" spans="1:13" ht="39.9" customHeight="1" thickBot="1" x14ac:dyDescent="0.35">
      <c r="A21" s="5" t="s">
        <v>64</v>
      </c>
      <c r="B21" s="6" t="s">
        <v>32</v>
      </c>
      <c r="C21" s="1" t="s">
        <v>34</v>
      </c>
      <c r="D21" s="6" t="s">
        <v>63</v>
      </c>
      <c r="E21" s="7">
        <f>'ΠΙΝ. 18α'!E23</f>
        <v>172200</v>
      </c>
      <c r="F21" s="7">
        <f>'ΠΙΝ. 18α'!F23</f>
        <v>172200</v>
      </c>
      <c r="G21" s="7">
        <f>'ΠΙΝ. 18α'!I23</f>
        <v>344400</v>
      </c>
      <c r="H21" s="7">
        <f>'ΠΙΝ. 18α'!Q23</f>
        <v>332850</v>
      </c>
      <c r="I21" s="7">
        <f>'ΠΙΝ. 18α'!R23</f>
        <v>332850</v>
      </c>
      <c r="J21" s="7">
        <f>'ΠΙΝ. 18α'!U23</f>
        <v>665700</v>
      </c>
      <c r="K21" s="7">
        <f>'ΠΙΝ. 18α'!AD23</f>
        <v>332850</v>
      </c>
      <c r="L21" s="7">
        <f>'ΠΙΝ. 18α'!AE23</f>
        <v>332850</v>
      </c>
      <c r="M21" s="7">
        <f>'ΠΙΝ. 18α'!AH23</f>
        <v>665700</v>
      </c>
    </row>
    <row r="22" spans="1:13" ht="39.9" customHeight="1" thickBot="1" x14ac:dyDescent="0.35">
      <c r="A22" s="5" t="s">
        <v>65</v>
      </c>
      <c r="B22" s="6" t="s">
        <v>32</v>
      </c>
      <c r="C22" s="1" t="s">
        <v>35</v>
      </c>
      <c r="D22" s="6" t="s">
        <v>63</v>
      </c>
      <c r="E22" s="7">
        <f>'ΠΙΝ. 18α'!E24</f>
        <v>48544</v>
      </c>
      <c r="F22" s="7">
        <f>'ΠΙΝ. 18α'!F24</f>
        <v>48544</v>
      </c>
      <c r="G22" s="7">
        <f>'ΠΙΝ. 18α'!I24</f>
        <v>97088</v>
      </c>
      <c r="H22" s="7">
        <f>'ΠΙΝ. 18α'!Q24</f>
        <v>67165</v>
      </c>
      <c r="I22" s="7">
        <f>'ΠΙΝ. 18α'!R24</f>
        <v>67165</v>
      </c>
      <c r="J22" s="7">
        <f>'ΠΙΝ. 18α'!U24</f>
        <v>134330</v>
      </c>
      <c r="K22" s="7">
        <f>'ΠΙΝ. 18α'!AD24</f>
        <v>42277</v>
      </c>
      <c r="L22" s="7">
        <f>'ΠΙΝ. 18α'!AE24</f>
        <v>42277</v>
      </c>
      <c r="M22" s="7">
        <f>'ΠΙΝ. 18α'!AH24</f>
        <v>84554</v>
      </c>
    </row>
    <row r="23" spans="1:13" ht="39.9" customHeight="1" thickBot="1" x14ac:dyDescent="0.35">
      <c r="A23" s="5" t="s">
        <v>66</v>
      </c>
      <c r="B23" s="6" t="s">
        <v>4</v>
      </c>
      <c r="C23" s="1" t="s">
        <v>33</v>
      </c>
      <c r="D23" s="6" t="s">
        <v>63</v>
      </c>
      <c r="E23" s="7">
        <f>'ΠΙΝ. 18α'!E25</f>
        <v>2096544</v>
      </c>
      <c r="F23" s="7">
        <f>'ΠΙΝ. 18α'!F25</f>
        <v>524136</v>
      </c>
      <c r="G23" s="7">
        <f>'ΠΙΝ. 18α'!I25</f>
        <v>2620680</v>
      </c>
      <c r="H23" s="7">
        <f>'ΠΙΝ. 18α'!Q25</f>
        <v>2096544</v>
      </c>
      <c r="I23" s="7">
        <f>'ΠΙΝ. 18α'!R25</f>
        <v>524136</v>
      </c>
      <c r="J23" s="7">
        <f>'ΠΙΝ. 18α'!U25</f>
        <v>2620680</v>
      </c>
      <c r="K23" s="7">
        <f>'ΠΙΝ. 18α'!AD25</f>
        <v>2096544</v>
      </c>
      <c r="L23" s="7">
        <f>'ΠΙΝ. 18α'!AE25</f>
        <v>524136</v>
      </c>
      <c r="M23" s="7">
        <f>'ΠΙΝ. 18α'!AH25</f>
        <v>2620680</v>
      </c>
    </row>
    <row r="24" spans="1:13" ht="39.9" customHeight="1" thickBot="1" x14ac:dyDescent="0.35">
      <c r="A24" s="5" t="s">
        <v>66</v>
      </c>
      <c r="B24" s="6" t="s">
        <v>4</v>
      </c>
      <c r="C24" s="1" t="s">
        <v>34</v>
      </c>
      <c r="D24" s="6" t="s">
        <v>63</v>
      </c>
      <c r="E24" s="7">
        <f>'ΠΙΝ. 18α'!E26</f>
        <v>363161</v>
      </c>
      <c r="F24" s="7">
        <f>'ΠΙΝ. 18α'!F26</f>
        <v>90791</v>
      </c>
      <c r="G24" s="7">
        <f>'ΠΙΝ. 18α'!I26</f>
        <v>453952</v>
      </c>
      <c r="H24" s="7">
        <f>'ΠΙΝ. 18α'!Q26</f>
        <v>363161</v>
      </c>
      <c r="I24" s="7">
        <f>'ΠΙΝ. 18α'!R26</f>
        <v>90791</v>
      </c>
      <c r="J24" s="7">
        <f>'ΠΙΝ. 18α'!U26</f>
        <v>453952</v>
      </c>
      <c r="K24" s="7">
        <f>'ΠΙΝ. 18α'!AD26</f>
        <v>363161</v>
      </c>
      <c r="L24" s="7">
        <f>'ΠΙΝ. 18α'!AE26</f>
        <v>90791</v>
      </c>
      <c r="M24" s="7">
        <f>'ΠΙΝ. 18α'!AH26</f>
        <v>453952</v>
      </c>
    </row>
    <row r="25" spans="1:13" ht="39.9" customHeight="1" thickBot="1" x14ac:dyDescent="0.35">
      <c r="A25" s="5" t="s">
        <v>66</v>
      </c>
      <c r="B25" s="6" t="s">
        <v>4</v>
      </c>
      <c r="C25" s="1" t="s">
        <v>35</v>
      </c>
      <c r="D25" s="6" t="s">
        <v>63</v>
      </c>
      <c r="E25" s="7">
        <f>'ΠΙΝ. 18α'!E27</f>
        <v>636731</v>
      </c>
      <c r="F25" s="7">
        <f>'ΠΙΝ. 18α'!F27</f>
        <v>159183</v>
      </c>
      <c r="G25" s="7">
        <f>'ΠΙΝ. 18α'!I27</f>
        <v>795914</v>
      </c>
      <c r="H25" s="7">
        <f>'ΠΙΝ. 18α'!Q27</f>
        <v>636731</v>
      </c>
      <c r="I25" s="7">
        <f>'ΠΙΝ. 18α'!R27</f>
        <v>159183</v>
      </c>
      <c r="J25" s="7">
        <f>'ΠΙΝ. 18α'!U27</f>
        <v>795914</v>
      </c>
      <c r="K25" s="7">
        <f>'ΠΙΝ. 18α'!AD27</f>
        <v>636731</v>
      </c>
      <c r="L25" s="7">
        <f>'ΠΙΝ. 18α'!AE27</f>
        <v>159183</v>
      </c>
      <c r="M25" s="7">
        <f>'ΠΙΝ. 18α'!AH27</f>
        <v>795914</v>
      </c>
    </row>
    <row r="26" spans="1:13" ht="39.9" customHeight="1" thickBot="1" x14ac:dyDescent="0.35">
      <c r="A26" s="5" t="s">
        <v>67</v>
      </c>
      <c r="B26" s="6" t="s">
        <v>4</v>
      </c>
      <c r="C26" s="1" t="s">
        <v>34</v>
      </c>
      <c r="D26" s="6" t="s">
        <v>63</v>
      </c>
      <c r="E26" s="7">
        <f>'ΠΙΝ. 18α'!E28</f>
        <v>105096</v>
      </c>
      <c r="F26" s="7">
        <f>'ΠΙΝ. 18α'!F28</f>
        <v>105096</v>
      </c>
      <c r="G26" s="7">
        <f>'ΠΙΝ. 18α'!I28</f>
        <v>210192</v>
      </c>
      <c r="H26" s="7">
        <f>'ΠΙΝ. 18α'!Q28</f>
        <v>105096</v>
      </c>
      <c r="I26" s="7">
        <f>'ΠΙΝ. 18α'!R28</f>
        <v>105096</v>
      </c>
      <c r="J26" s="7">
        <f>'ΠΙΝ. 18α'!U28</f>
        <v>210192</v>
      </c>
      <c r="K26" s="7">
        <f>'ΠΙΝ. 18α'!AD28</f>
        <v>105096</v>
      </c>
      <c r="L26" s="7">
        <f>'ΠΙΝ. 18α'!AE28</f>
        <v>105096</v>
      </c>
      <c r="M26" s="7">
        <f>'ΠΙΝ. 18α'!AH28</f>
        <v>210192</v>
      </c>
    </row>
    <row r="27" spans="1:13" ht="39.9" customHeight="1" thickBot="1" x14ac:dyDescent="0.35">
      <c r="A27" s="8" t="s">
        <v>68</v>
      </c>
      <c r="B27" s="6" t="s">
        <v>4</v>
      </c>
      <c r="C27" s="1" t="s">
        <v>35</v>
      </c>
      <c r="D27" s="6" t="s">
        <v>63</v>
      </c>
      <c r="E27" s="7">
        <f>'ΠΙΝ. 18α'!E29</f>
        <v>51544</v>
      </c>
      <c r="F27" s="7">
        <f>'ΠΙΝ. 18α'!F29</f>
        <v>51544</v>
      </c>
      <c r="G27" s="7">
        <f>'ΠΙΝ. 18α'!I29</f>
        <v>103088</v>
      </c>
      <c r="H27" s="7">
        <f>'ΠΙΝ. 18α'!Q29</f>
        <v>51544</v>
      </c>
      <c r="I27" s="7">
        <f>'ΠΙΝ. 18α'!R29</f>
        <v>51544</v>
      </c>
      <c r="J27" s="7">
        <f>'ΠΙΝ. 18α'!U29</f>
        <v>103088</v>
      </c>
      <c r="K27" s="7">
        <f>'ΠΙΝ. 18α'!AD29</f>
        <v>51544</v>
      </c>
      <c r="L27" s="7">
        <f>'ΠΙΝ. 18α'!AE29</f>
        <v>51544</v>
      </c>
      <c r="M27" s="7">
        <f>'ΠΙΝ. 18α'!AH29</f>
        <v>103088</v>
      </c>
    </row>
    <row r="28" spans="1:13" ht="39.9" hidden="1" customHeight="1" thickBot="1" x14ac:dyDescent="0.35">
      <c r="A28" s="181" t="s">
        <v>89</v>
      </c>
      <c r="B28" s="182"/>
      <c r="C28" s="182"/>
      <c r="D28" s="183"/>
      <c r="E28" s="12">
        <f>SUM(E23:E27)</f>
        <v>3253076</v>
      </c>
      <c r="F28" s="12">
        <f t="shared" ref="F28:J28" si="0">SUM(F23:F27)</f>
        <v>930750</v>
      </c>
      <c r="G28" s="12">
        <f t="shared" si="0"/>
        <v>4183826</v>
      </c>
      <c r="H28" s="12">
        <f t="shared" si="0"/>
        <v>3253076</v>
      </c>
      <c r="I28" s="12">
        <f t="shared" si="0"/>
        <v>930750</v>
      </c>
      <c r="J28" s="12">
        <f t="shared" si="0"/>
        <v>4183826</v>
      </c>
    </row>
    <row r="29" spans="1:13" ht="39.9" customHeight="1" thickBot="1" x14ac:dyDescent="0.35">
      <c r="A29" s="9" t="s">
        <v>69</v>
      </c>
      <c r="B29" s="10"/>
      <c r="C29" s="10"/>
      <c r="D29" s="10"/>
      <c r="E29" s="9">
        <f>SUM(E2:E27)</f>
        <v>377228416</v>
      </c>
      <c r="F29" s="9">
        <f t="shared" ref="F29:J29" si="1">SUM(F2:F27)</f>
        <v>109685472</v>
      </c>
      <c r="G29" s="9">
        <f t="shared" si="1"/>
        <v>486913888</v>
      </c>
      <c r="H29" s="9">
        <f t="shared" si="1"/>
        <v>400138837</v>
      </c>
      <c r="I29" s="9">
        <f t="shared" si="1"/>
        <v>116953269</v>
      </c>
      <c r="J29" s="9">
        <f t="shared" si="1"/>
        <v>517092106</v>
      </c>
      <c r="K29" s="9">
        <f t="shared" ref="K29:M29" si="2">SUM(K2:K27)</f>
        <v>400138837</v>
      </c>
      <c r="L29" s="9">
        <f t="shared" si="2"/>
        <v>116138998</v>
      </c>
      <c r="M29" s="9">
        <f t="shared" si="2"/>
        <v>516277835</v>
      </c>
    </row>
    <row r="30" spans="1:13" x14ac:dyDescent="0.3">
      <c r="K30" s="126"/>
    </row>
    <row r="32" spans="1:13" x14ac:dyDescent="0.3">
      <c r="A32" s="2" t="s">
        <v>70</v>
      </c>
    </row>
  </sheetData>
  <mergeCells count="4">
    <mergeCell ref="E1:G1"/>
    <mergeCell ref="H1:J1"/>
    <mergeCell ref="A28:D28"/>
    <mergeCell ref="K1:M1"/>
  </mergeCells>
  <hyperlinks>
    <hyperlink ref="B2" location="_ftn1" display="_ftn1"/>
    <hyperlink ref="A32" location="_ftnref1" display="_ftnref1"/>
  </hyperlinks>
  <pageMargins left="0.70866141732283472" right="0.70866141732283472" top="0.74803149606299213" bottom="0.74803149606299213" header="0.31496062992125984" footer="0.31496062992125984"/>
  <pageSetup paperSize="8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pane ySplit="2" topLeftCell="A3" activePane="bottomLeft" state="frozen"/>
      <selection pane="bottomLeft" activeCell="H2" sqref="H2"/>
    </sheetView>
  </sheetViews>
  <sheetFormatPr defaultRowHeight="14.4" x14ac:dyDescent="0.3"/>
  <cols>
    <col min="1" max="1" width="18" customWidth="1"/>
    <col min="2" max="2" width="10.5546875" customWidth="1"/>
    <col min="3" max="3" width="14.5546875" customWidth="1"/>
    <col min="4" max="4" width="13.77734375" customWidth="1"/>
    <col min="5" max="5" width="13.21875" customWidth="1"/>
    <col min="6" max="6" width="17.6640625" hidden="1" customWidth="1"/>
    <col min="7" max="7" width="7.5546875" hidden="1" customWidth="1"/>
    <col min="8" max="8" width="22" customWidth="1"/>
    <col min="9" max="9" width="25.33203125" customWidth="1"/>
  </cols>
  <sheetData>
    <row r="1" spans="1:9" ht="48.75" customHeight="1" thickBot="1" x14ac:dyDescent="0.35">
      <c r="A1" s="49"/>
      <c r="B1" s="49"/>
      <c r="C1" s="49"/>
      <c r="D1" s="188" t="s">
        <v>128</v>
      </c>
      <c r="E1" s="188"/>
      <c r="F1" s="189" t="s">
        <v>121</v>
      </c>
      <c r="G1" s="189"/>
      <c r="H1" s="190" t="s">
        <v>214</v>
      </c>
      <c r="I1" s="190"/>
    </row>
    <row r="2" spans="1:9" ht="101.4" thickBot="1" x14ac:dyDescent="0.35">
      <c r="A2" s="32" t="s">
        <v>47</v>
      </c>
      <c r="B2" s="33" t="s">
        <v>48</v>
      </c>
      <c r="C2" s="33" t="s">
        <v>49</v>
      </c>
      <c r="D2" s="143" t="s">
        <v>124</v>
      </c>
      <c r="E2" s="143" t="s">
        <v>125</v>
      </c>
      <c r="F2" s="144" t="s">
        <v>126</v>
      </c>
      <c r="G2" s="144" t="s">
        <v>127</v>
      </c>
      <c r="H2" s="145" t="s">
        <v>200</v>
      </c>
      <c r="I2" s="145" t="s">
        <v>199</v>
      </c>
    </row>
    <row r="3" spans="1:9" ht="15" thickBot="1" x14ac:dyDescent="0.35">
      <c r="A3" s="185"/>
      <c r="B3" s="186"/>
      <c r="C3" s="187"/>
      <c r="D3" s="33"/>
      <c r="E3" s="33"/>
      <c r="F3" s="33"/>
      <c r="G3" s="33"/>
      <c r="H3" s="130"/>
      <c r="I3" s="130"/>
    </row>
    <row r="4" spans="1:9" ht="29.4" thickBot="1" x14ac:dyDescent="0.35">
      <c r="A4" s="35" t="s">
        <v>51</v>
      </c>
      <c r="B4" s="36" t="s">
        <v>32</v>
      </c>
      <c r="C4" s="37" t="s">
        <v>33</v>
      </c>
      <c r="D4" s="38">
        <v>0.61638466657875801</v>
      </c>
      <c r="E4" s="38">
        <v>0.59502596821024134</v>
      </c>
      <c r="F4" s="38">
        <v>0.60989710110864881</v>
      </c>
      <c r="G4" s="38">
        <v>0.58712180063686503</v>
      </c>
      <c r="H4" s="38">
        <f>'ΠΙΝ. 18α'!AD5/('ΠΙΝ. 18α'!AD$5+'ΠΙΝ. 18α'!AD$6+'ΠΙΝ. 18α'!AD$7+'ΠΙΝ. 18α'!AD$8+'ΠΙΝ. 18α'!AD$9)</f>
        <v>0.6686247270555602</v>
      </c>
      <c r="I4" s="38">
        <f>'ΠΙΝ. 18α'!AH5/('ΠΙΝ. 18α'!AH$5+'ΠΙΝ. 18α'!AH$6+'ΠΙΝ. 18α'!AH$7+'ΠΙΝ. 18α'!AH$8+'ΠΙΝ. 18α'!AH$9)</f>
        <v>0.6453876134084926</v>
      </c>
    </row>
    <row r="5" spans="1:9" ht="29.4" thickBot="1" x14ac:dyDescent="0.35">
      <c r="A5" s="35" t="s">
        <v>51</v>
      </c>
      <c r="B5" s="36" t="s">
        <v>32</v>
      </c>
      <c r="C5" s="39" t="s">
        <v>34</v>
      </c>
      <c r="D5" s="38">
        <v>0.1612670124719939</v>
      </c>
      <c r="E5" s="38">
        <v>0.15567885670805234</v>
      </c>
      <c r="F5" s="38">
        <v>0.1794933540715343</v>
      </c>
      <c r="G5" s="38">
        <v>0.17279056276765806</v>
      </c>
      <c r="H5" s="38">
        <f>'ΠΙΝ. 18α'!AD6/('ΠΙΝ. 18α'!AD$5+'ΠΙΝ. 18α'!AD$6+'ΠΙΝ. 18α'!AD$7+'ΠΙΝ. 18α'!AD$8+'ΠΙΝ. 18α'!AD$9)</f>
        <v>0.1794933540715343</v>
      </c>
      <c r="I5" s="38">
        <f>'ΠΙΝ. 18α'!AH6/('ΠΙΝ. 18α'!AH$5+'ΠΙΝ. 18α'!AH$6+'ΠΙΝ. 18α'!AH$7+'ΠΙΝ. 18α'!AH$8+'ΠΙΝ. 18α'!AH$9)</f>
        <v>0.1732553171458534</v>
      </c>
    </row>
    <row r="6" spans="1:9" ht="29.4" thickBot="1" x14ac:dyDescent="0.35">
      <c r="A6" s="35" t="s">
        <v>51</v>
      </c>
      <c r="B6" s="36" t="s">
        <v>32</v>
      </c>
      <c r="C6" s="39" t="s">
        <v>35</v>
      </c>
      <c r="D6" s="38">
        <v>0.16252263069368814</v>
      </c>
      <c r="E6" s="38">
        <v>0.15689096576854172</v>
      </c>
      <c r="F6" s="38">
        <v>0.14595715074767301</v>
      </c>
      <c r="G6" s="38">
        <v>0.14050669403842803</v>
      </c>
      <c r="H6" s="38">
        <f>'ΠΙΝ. 18α'!AD7/('ΠΙΝ. 18α'!AD$5+'ΠΙΝ. 18α'!AD$6+'ΠΙΝ. 18α'!AD$7+'ΠΙΝ. 18α'!AD$8+'ΠΙΝ. 18α'!AD$9)</f>
        <v>9.1873768433469949E-2</v>
      </c>
      <c r="I6" s="38">
        <f>'ΠΙΝ. 18α'!AH7/('ΠΙΝ. 18α'!AH$5+'ΠΙΝ. 18α'!AH$6+'ΠΙΝ. 18α'!AH$7+'ΠΙΝ. 18α'!AH$8+'ΠΙΝ. 18α'!AH$9)</f>
        <v>8.8680827385597585E-2</v>
      </c>
    </row>
    <row r="7" spans="1:9" ht="29.4" thickBot="1" x14ac:dyDescent="0.35">
      <c r="A7" s="35" t="s">
        <v>53</v>
      </c>
      <c r="B7" s="36" t="s">
        <v>32</v>
      </c>
      <c r="C7" s="39" t="s">
        <v>34</v>
      </c>
      <c r="D7" s="38">
        <v>4.6669407530028399E-2</v>
      </c>
      <c r="E7" s="38">
        <v>7.2083574625389626E-2</v>
      </c>
      <c r="F7" s="38">
        <v>5.211878400163935E-2</v>
      </c>
      <c r="G7" s="38">
        <v>8.0276031696816436E-2</v>
      </c>
      <c r="H7" s="38">
        <f>'ΠΙΝ. 18α'!AD8/('ΠΙΝ. 18α'!AD$5+'ΠΙΝ. 18α'!AD$6+'ΠΙΝ. 18α'!AD$7+'ΠΙΝ. 18α'!AD$8+'ΠΙΝ. 18α'!AD$9)</f>
        <v>5.211878400163935E-2</v>
      </c>
      <c r="I7" s="38">
        <f>'ΠΙΝ. 18α'!AH8/('ΠΙΝ. 18α'!AH$5+'ΠΙΝ. 18α'!AH$6+'ΠΙΝ. 18α'!AH$7+'ΠΙΝ. 18α'!AH$8+'ΠΙΝ. 18α'!AH$9)</f>
        <v>8.0491949954142855E-2</v>
      </c>
    </row>
    <row r="8" spans="1:9" ht="29.4" thickBot="1" x14ac:dyDescent="0.35">
      <c r="A8" s="40" t="s">
        <v>54</v>
      </c>
      <c r="B8" s="36" t="s">
        <v>32</v>
      </c>
      <c r="C8" s="39" t="s">
        <v>35</v>
      </c>
      <c r="D8" s="38">
        <v>1.3156282725531576E-2</v>
      </c>
      <c r="E8" s="38">
        <v>2.0320634687774976E-2</v>
      </c>
      <c r="F8" s="38">
        <v>1.2533610070504499E-2</v>
      </c>
      <c r="G8" s="38">
        <v>1.9304910860232453E-2</v>
      </c>
      <c r="H8" s="38">
        <f>'ΠΙΝ. 18α'!AD9/('ΠΙΝ. 18α'!AD$5+'ΠΙΝ. 18α'!AD$6+'ΠΙΝ. 18α'!AD$7+'ΠΙΝ. 18α'!AD$8+'ΠΙΝ. 18α'!AD$9)</f>
        <v>7.8893664377962334E-3</v>
      </c>
      <c r="I8" s="38">
        <f>'ΠΙΝ. 18α'!AH9/('ΠΙΝ. 18α'!AH$5+'ΠΙΝ. 18α'!AH$6+'ΠΙΝ. 18α'!AH$7+'ΠΙΝ. 18α'!AH$8+'ΠΙΝ. 18α'!AH$9)</f>
        <v>1.2184292105913569E-2</v>
      </c>
    </row>
    <row r="9" spans="1:9" ht="15" thickBot="1" x14ac:dyDescent="0.35">
      <c r="A9" s="41"/>
      <c r="B9" s="42"/>
      <c r="C9" s="43"/>
      <c r="D9" s="44"/>
      <c r="E9" s="44"/>
      <c r="F9" s="44"/>
      <c r="G9" s="44"/>
      <c r="H9" s="44"/>
      <c r="I9" s="44"/>
    </row>
    <row r="10" spans="1:9" ht="29.4" thickBot="1" x14ac:dyDescent="0.35">
      <c r="A10" s="35" t="s">
        <v>55</v>
      </c>
      <c r="B10" s="36" t="s">
        <v>4</v>
      </c>
      <c r="C10" s="37" t="s">
        <v>33</v>
      </c>
      <c r="D10" s="38">
        <v>0.64448061304834514</v>
      </c>
      <c r="E10" s="38">
        <v>0.62638391802518756</v>
      </c>
      <c r="F10" s="38">
        <v>0.64448061304834514</v>
      </c>
      <c r="G10" s="38">
        <v>0.62638391802518756</v>
      </c>
      <c r="H10" s="38">
        <f>'ΠΙΝ. 18α'!AD10/('ΠΙΝ. 18α'!AD$10+'ΠΙΝ. 18α'!AD$11+'ΠΙΝ. 18α'!AD$12+'ΠΙΝ. 18α'!AD$13+'ΠΙΝ. 18α'!AD$14)</f>
        <v>0.64448061304834514</v>
      </c>
      <c r="I10" s="38">
        <f>'ΠΙΝ. 18α'!AH10/('ΠΙΝ. 18α'!AH$10+'ΠΙΝ. 18α'!AH$11+'ΠΙΝ. 18α'!AH$12+'ΠΙΝ. 18α'!AH$13+'ΠΙΝ. 18α'!AH$14)</f>
        <v>0.62638391802518756</v>
      </c>
    </row>
    <row r="11" spans="1:9" ht="29.4" thickBot="1" x14ac:dyDescent="0.35">
      <c r="A11" s="35" t="s">
        <v>55</v>
      </c>
      <c r="B11" s="36" t="s">
        <v>4</v>
      </c>
      <c r="C11" s="39" t="s">
        <v>34</v>
      </c>
      <c r="D11" s="38">
        <v>0.1116361560690923</v>
      </c>
      <c r="E11" s="38">
        <v>0.10850147131211721</v>
      </c>
      <c r="F11" s="38">
        <v>0.1116361560690923</v>
      </c>
      <c r="G11" s="38">
        <v>0.10850147131211721</v>
      </c>
      <c r="H11" s="38">
        <f>'ΠΙΝ. 18α'!AD11/('ΠΙΝ. 18α'!AD$10+'ΠΙΝ. 18α'!AD$11+'ΠΙΝ. 18α'!AD$12+'ΠΙΝ. 18α'!AD$13+'ΠΙΝ. 18α'!AD$14)</f>
        <v>0.1116361560690923</v>
      </c>
      <c r="I11" s="38">
        <f>'ΠΙΝ. 18α'!AH11/('ΠΙΝ. 18α'!AH$10+'ΠΙΝ. 18α'!AH$11+'ΠΙΝ. 18α'!AH$12+'ΠΙΝ. 18α'!AH$13+'ΠΙΝ. 18α'!AH$14)</f>
        <v>0.10850147131211721</v>
      </c>
    </row>
    <row r="12" spans="1:9" ht="29.4" thickBot="1" x14ac:dyDescent="0.35">
      <c r="A12" s="35" t="s">
        <v>55</v>
      </c>
      <c r="B12" s="36" t="s">
        <v>4</v>
      </c>
      <c r="C12" s="39" t="s">
        <v>35</v>
      </c>
      <c r="D12" s="38">
        <v>0.19573201226310641</v>
      </c>
      <c r="E12" s="38">
        <v>0.19023595628417406</v>
      </c>
      <c r="F12" s="38">
        <v>0.19573201226310641</v>
      </c>
      <c r="G12" s="38">
        <v>0.19023595628417406</v>
      </c>
      <c r="H12" s="38">
        <f>'ΠΙΝ. 18α'!AD12/('ΠΙΝ. 18α'!AD$10+'ΠΙΝ. 18α'!AD$11+'ΠΙΝ. 18α'!AD$12+'ΠΙΝ. 18α'!AD$13+'ΠΙΝ. 18α'!AD$14)</f>
        <v>0.19573201226310641</v>
      </c>
      <c r="I12" s="38">
        <f>'ΠΙΝ. 18α'!AH12/('ΠΙΝ. 18α'!AH$10+'ΠΙΝ. 18α'!AH$11+'ΠΙΝ. 18α'!AH$12+'ΠΙΝ. 18α'!AH$13+'ΠΙΝ. 18α'!AH$14)</f>
        <v>0.19023595628417406</v>
      </c>
    </row>
    <row r="13" spans="1:9" ht="29.4" thickBot="1" x14ac:dyDescent="0.35">
      <c r="A13" s="35" t="s">
        <v>57</v>
      </c>
      <c r="B13" s="36" t="s">
        <v>4</v>
      </c>
      <c r="C13" s="39" t="s">
        <v>34</v>
      </c>
      <c r="D13" s="38">
        <v>3.230661579356342E-2</v>
      </c>
      <c r="E13" s="38">
        <v>5.0239143650183365E-2</v>
      </c>
      <c r="F13" s="38">
        <v>3.230661579356342E-2</v>
      </c>
      <c r="G13" s="38">
        <v>5.0239143650183365E-2</v>
      </c>
      <c r="H13" s="38">
        <f>'ΠΙΝ. 18α'!AD13/('ΠΙΝ. 18α'!AD$10+'ΠΙΝ. 18α'!AD$11+'ΠΙΝ. 18α'!AD$12+'ΠΙΝ. 18α'!AD$13+'ΠΙΝ. 18α'!AD$14)</f>
        <v>3.230661579356342E-2</v>
      </c>
      <c r="I13" s="38">
        <f>'ΠΙΝ. 18α'!AH13/('ΠΙΝ. 18α'!AH$10+'ΠΙΝ. 18α'!AH$11+'ΠΙΝ. 18α'!AH$12+'ΠΙΝ. 18α'!AH$13+'ΠΙΝ. 18α'!AH$14)</f>
        <v>5.0239143650183365E-2</v>
      </c>
    </row>
    <row r="14" spans="1:9" ht="29.4" thickBot="1" x14ac:dyDescent="0.35">
      <c r="A14" s="40" t="s">
        <v>58</v>
      </c>
      <c r="B14" s="36" t="s">
        <v>4</v>
      </c>
      <c r="C14" s="39" t="s">
        <v>35</v>
      </c>
      <c r="D14" s="38">
        <v>1.5844602825892774E-2</v>
      </c>
      <c r="E14" s="38">
        <v>2.4639510728337782E-2</v>
      </c>
      <c r="F14" s="38">
        <v>1.5844602825892774E-2</v>
      </c>
      <c r="G14" s="38">
        <v>2.4639510728337782E-2</v>
      </c>
      <c r="H14" s="38">
        <f>'ΠΙΝ. 18α'!AD14/('ΠΙΝ. 18α'!AD$10+'ΠΙΝ. 18α'!AD$11+'ΠΙΝ. 18α'!AD$12+'ΠΙΝ. 18α'!AD$13+'ΠΙΝ. 18α'!AD$14)</f>
        <v>1.5844602825892774E-2</v>
      </c>
      <c r="I14" s="38">
        <f>'ΠΙΝ. 18α'!AH14/('ΠΙΝ. 18α'!AH$10+'ΠΙΝ. 18α'!AH$11+'ΠΙΝ. 18α'!AH$12+'ΠΙΝ. 18α'!AH$13+'ΠΙΝ. 18α'!AH$14)</f>
        <v>2.4639510728337782E-2</v>
      </c>
    </row>
    <row r="15" spans="1:9" ht="15" thickBot="1" x14ac:dyDescent="0.35">
      <c r="A15" s="41"/>
      <c r="B15" s="42"/>
      <c r="C15" s="43"/>
      <c r="D15" s="44"/>
      <c r="E15" s="44"/>
      <c r="F15" s="44"/>
      <c r="G15" s="44"/>
      <c r="H15" s="44"/>
      <c r="I15" s="44"/>
    </row>
    <row r="16" spans="1:9" ht="29.4" thickBot="1" x14ac:dyDescent="0.35">
      <c r="A16" s="35" t="s">
        <v>59</v>
      </c>
      <c r="B16" s="36" t="s">
        <v>32</v>
      </c>
      <c r="C16" s="37" t="s">
        <v>33</v>
      </c>
      <c r="D16" s="38">
        <v>0.61638467771635552</v>
      </c>
      <c r="E16" s="38">
        <v>0.59502597500475596</v>
      </c>
      <c r="F16" s="38">
        <v>0.61638467771635552</v>
      </c>
      <c r="G16" s="38">
        <v>0.59502597500475596</v>
      </c>
      <c r="H16" s="38">
        <f>'ΠΙΝ. 18α'!AD15/('ΠΙΝ. 18α'!AD$15+'ΠΙΝ. 18α'!AD$16+'ΠΙΝ. 18α'!AD$17+'ΠΙΝ. 18α'!AD$18+'ΠΙΝ. 18α'!AD$19)</f>
        <v>0.68148123706258834</v>
      </c>
      <c r="I16" s="38">
        <f>'ΠΙΝ. 18α'!AH15/('ΠΙΝ. 18α'!AH$15+'ΠΙΝ. 18α'!AH$16+'ΠΙΝ. 18α'!AH$17+'ΠΙΝ. 18α'!AH$18+'ΠΙΝ. 18α'!AH$19)</f>
        <v>0.65985662004230738</v>
      </c>
    </row>
    <row r="17" spans="1:9" ht="29.4" thickBot="1" x14ac:dyDescent="0.35">
      <c r="A17" s="35" t="s">
        <v>59</v>
      </c>
      <c r="B17" s="36" t="s">
        <v>32</v>
      </c>
      <c r="C17" s="39" t="s">
        <v>34</v>
      </c>
      <c r="D17" s="38">
        <v>0.16126701604841781</v>
      </c>
      <c r="E17" s="38">
        <v>0.15567886299827358</v>
      </c>
      <c r="F17" s="38">
        <v>0.16126701604841781</v>
      </c>
      <c r="G17" s="38">
        <v>0.15567886299827358</v>
      </c>
      <c r="H17" s="38">
        <f>'ΠΙΝ. 18α'!AD16/('ΠΙΝ. 18α'!AD$15+'ΠΙΝ. 18α'!AD$16+'ΠΙΝ. 18α'!AD$17+'ΠΙΝ. 18α'!AD$18+'ΠΙΝ. 18α'!AD$19)</f>
        <v>0.16126701604841781</v>
      </c>
      <c r="I17" s="38">
        <f>'ΠΙΝ. 18α'!AH16/('ΠΙΝ. 18α'!AH$15+'ΠΙΝ. 18α'!AH$16+'ΠΙΝ. 18α'!AH$17+'ΠΙΝ. 18α'!AH$18+'ΠΙΝ. 18α'!AH$19)</f>
        <v>0.1561497288875161</v>
      </c>
    </row>
    <row r="18" spans="1:9" ht="29.4" thickBot="1" x14ac:dyDescent="0.35">
      <c r="A18" s="35" t="s">
        <v>59</v>
      </c>
      <c r="B18" s="36" t="s">
        <v>32</v>
      </c>
      <c r="C18" s="39" t="s">
        <v>35</v>
      </c>
      <c r="D18" s="38">
        <v>0.16252262400811177</v>
      </c>
      <c r="E18" s="38">
        <v>0.15689095779392903</v>
      </c>
      <c r="F18" s="38">
        <v>0.16252262400811177</v>
      </c>
      <c r="G18" s="38">
        <v>0.15689095779392903</v>
      </c>
      <c r="H18" s="38">
        <f>'ΠΙΝ. 18α'!AD17/('ΠΙΝ. 18α'!AD$15+'ΠΙΝ. 18α'!AD$16+'ΠΙΝ. 18α'!AD$17+'ΠΙΝ. 18α'!AD$18+'ΠΙΝ. 18α'!AD$19)</f>
        <v>0.10230102834393531</v>
      </c>
      <c r="I18" s="38">
        <f>'ΠΙΝ. 18α'!AH17/('ΠΙΝ. 18α'!AH$15+'ΠΙΝ. 18α'!AH$16+'ΠΙΝ. 18α'!AH$17+'ΠΙΝ. 18α'!AH$18+'ΠΙΝ. 18α'!AH$19)</f>
        <v>9.9054837685594407E-2</v>
      </c>
    </row>
    <row r="19" spans="1:9" ht="29.4" thickBot="1" x14ac:dyDescent="0.35">
      <c r="A19" s="35" t="s">
        <v>60</v>
      </c>
      <c r="B19" s="36" t="s">
        <v>32</v>
      </c>
      <c r="C19" s="39" t="s">
        <v>34</v>
      </c>
      <c r="D19" s="38">
        <v>4.6669397407891715E-2</v>
      </c>
      <c r="E19" s="38">
        <v>7.2083566247359496E-2</v>
      </c>
      <c r="F19" s="38">
        <v>4.6669397407891715E-2</v>
      </c>
      <c r="G19" s="38">
        <v>7.2083566247359496E-2</v>
      </c>
      <c r="H19" s="38">
        <f>'ΠΙΝ. 18α'!AD18/('ΠΙΝ. 18α'!AD$15+'ΠΙΝ. 18α'!AD$16+'ΠΙΝ. 18α'!AD$17+'ΠΙΝ. 18α'!AD$18+'ΠΙΝ. 18α'!AD$19)</f>
        <v>4.6669397407891715E-2</v>
      </c>
      <c r="I19" s="38">
        <f>'ΠΙΝ. 18α'!AH18/('ΠΙΝ. 18α'!AH$15+'ΠΙΝ. 18α'!AH$16+'ΠΙΝ. 18α'!AH$17+'ΠΙΝ. 18α'!AH$18+'ΠΙΝ. 18α'!AH$19)</f>
        <v>7.2301590016721248E-2</v>
      </c>
    </row>
    <row r="20" spans="1:9" ht="29.4" thickBot="1" x14ac:dyDescent="0.35">
      <c r="A20" s="35" t="s">
        <v>61</v>
      </c>
      <c r="B20" s="36" t="s">
        <v>32</v>
      </c>
      <c r="C20" s="39" t="s">
        <v>35</v>
      </c>
      <c r="D20" s="38">
        <v>1.3156284819223226E-2</v>
      </c>
      <c r="E20" s="38">
        <v>2.0320637955681915E-2</v>
      </c>
      <c r="F20" s="38">
        <v>1.3156284819223226E-2</v>
      </c>
      <c r="G20" s="38">
        <v>2.0320637955681915E-2</v>
      </c>
      <c r="H20" s="38">
        <f>'ΠΙΝ. 18α'!AD19/('ΠΙΝ. 18α'!AD$15+'ΠΙΝ. 18α'!AD$16+'ΠΙΝ. 18α'!AD$17+'ΠΙΝ. 18α'!AD$18+'ΠΙΝ. 18α'!AD$19)</f>
        <v>8.2813211371668295E-3</v>
      </c>
      <c r="I20" s="38">
        <f>'ΠΙΝ. 18α'!AH19/('ΠΙΝ. 18α'!AH$15+'ΠΙΝ. 18α'!AH$16+'ΠΙΝ. 18α'!AH$17+'ΠΙΝ. 18α'!AH$18+'ΠΙΝ. 18α'!AH$19)</f>
        <v>1.2637223367860877E-2</v>
      </c>
    </row>
    <row r="21" spans="1:9" ht="15" thickBot="1" x14ac:dyDescent="0.35">
      <c r="A21" s="41"/>
      <c r="B21" s="42"/>
      <c r="C21" s="43"/>
      <c r="D21" s="44"/>
      <c r="E21" s="44"/>
      <c r="F21" s="44"/>
      <c r="G21" s="44"/>
      <c r="H21" s="44"/>
      <c r="I21" s="44"/>
    </row>
    <row r="22" spans="1:9" ht="29.4" thickBot="1" x14ac:dyDescent="0.35">
      <c r="A22" s="35" t="s">
        <v>62</v>
      </c>
      <c r="B22" s="36" t="s">
        <v>32</v>
      </c>
      <c r="C22" s="39" t="s">
        <v>33</v>
      </c>
      <c r="D22" s="38">
        <v>0.61638454965213385</v>
      </c>
      <c r="E22" s="38">
        <v>0.59502572844948021</v>
      </c>
      <c r="F22" s="38">
        <v>0.6023005439700031</v>
      </c>
      <c r="G22" s="38">
        <v>0.5779224274669037</v>
      </c>
      <c r="H22" s="38">
        <f>'ΠΙΝ. 18α'!AD20/('ΠΙΝ. 18α'!AD$20+'ΠΙΝ. 18α'!AD$21+'ΠΙΝ. 18α'!AD$22+'ΠΙΝ. 18α'!AD$23+'ΠΙΝ. 18α'!AD$24)</f>
        <v>0.65357067345825792</v>
      </c>
      <c r="I22" s="38">
        <f>'ΠΙΝ. 18α'!AH20/('ΠΙΝ. 18α'!AH$20+'ΠΙΝ. 18α'!AH$21+'ΠΙΝ. 18α'!AH$22+'ΠΙΝ. 18α'!AH$23+'ΠΙΝ. 18α'!AH$24)</f>
        <v>0.62870057936813217</v>
      </c>
    </row>
    <row r="23" spans="1:9" ht="29.4" thickBot="1" x14ac:dyDescent="0.35">
      <c r="A23" s="35" t="s">
        <v>62</v>
      </c>
      <c r="B23" s="36" t="s">
        <v>32</v>
      </c>
      <c r="C23" s="39" t="s">
        <v>34</v>
      </c>
      <c r="D23" s="38">
        <v>0.16126702370682705</v>
      </c>
      <c r="E23" s="38">
        <v>0.15567883443897121</v>
      </c>
      <c r="F23" s="38">
        <v>0.2008351305382324</v>
      </c>
      <c r="G23" s="38">
        <v>0.19270633143543575</v>
      </c>
      <c r="H23" s="38">
        <f>'ΠΙΝ. 18α'!AD21/('ΠΙΝ. 18α'!AD$20+'ΠΙΝ. 18α'!AD$21+'ΠΙΝ. 18α'!AD$22+'ΠΙΝ. 18α'!AD$23+'ΠΙΝ. 18α'!AD$24)</f>
        <v>0.20083514637909614</v>
      </c>
      <c r="I23" s="38">
        <f>'ΠΙΝ. 18α'!AH21/('ΠΙΝ. 18α'!AH$20+'ΠΙΝ. 18α'!AH$21+'ΠΙΝ. 18α'!AH$22+'ΠΙΝ. 18α'!AH$23+'ΠΙΝ. 18α'!AH$24)</f>
        <v>0.19319281667913696</v>
      </c>
    </row>
    <row r="24" spans="1:9" ht="29.4" thickBot="1" x14ac:dyDescent="0.35">
      <c r="A24" s="35" t="s">
        <v>62</v>
      </c>
      <c r="B24" s="36" t="s">
        <v>32</v>
      </c>
      <c r="C24" s="39" t="s">
        <v>35</v>
      </c>
      <c r="D24" s="38">
        <v>0.16252265378351724</v>
      </c>
      <c r="E24" s="38">
        <v>0.15689111167622655</v>
      </c>
      <c r="F24" s="38">
        <v>0.12656015197839879</v>
      </c>
      <c r="G24" s="38">
        <v>0.12143756331590584</v>
      </c>
      <c r="H24" s="38">
        <f>'ΠΙΝ. 18α'!AD22/('ΠΙΝ. 18α'!AD$20+'ΠΙΝ. 18α'!AD$21+'ΠΙΝ. 18α'!AD$22+'ΠΙΝ. 18α'!AD$23+'ΠΙΝ. 18α'!AD$24)</f>
        <v>7.9664226092357515E-2</v>
      </c>
      <c r="I24" s="38">
        <f>'ΠΙΝ. 18α'!AH22/('ΠΙΝ. 18α'!AH$20+'ΠΙΝ. 18α'!AH$21+'ΠΙΝ. 18α'!AH$22+'ΠΙΝ. 18α'!AH$23+'ΠΙΝ. 18α'!AH$24)</f>
        <v>7.6632783179767502E-2</v>
      </c>
    </row>
    <row r="25" spans="1:9" ht="29.4" thickBot="1" x14ac:dyDescent="0.35">
      <c r="A25" s="35" t="s">
        <v>64</v>
      </c>
      <c r="B25" s="36" t="s">
        <v>32</v>
      </c>
      <c r="C25" s="39" t="s">
        <v>34</v>
      </c>
      <c r="D25" s="38">
        <v>4.6669436478750367E-2</v>
      </c>
      <c r="E25" s="38">
        <v>7.2083611966633071E-2</v>
      </c>
      <c r="F25" s="38">
        <v>5.8499637978215099E-2</v>
      </c>
      <c r="G25" s="38">
        <v>8.9810943713753352E-2</v>
      </c>
      <c r="H25" s="38">
        <f>'ΠΙΝ. 18α'!AD23/('ΠΙΝ. 18α'!AD$20+'ΠΙΝ. 18α'!AD$21+'ΠΙΝ. 18α'!AD$22+'ΠΙΝ. 18α'!AD$23+'ΠΙΝ. 18α'!AD$24)</f>
        <v>5.849961536305176E-2</v>
      </c>
      <c r="I25" s="38">
        <f>'ΠΙΝ. 18α'!AH23/('ΠΙΝ. 18α'!AH$20+'ΠΙΝ. 18α'!AH$21+'ΠΙΝ. 18α'!AH$22+'ΠΙΝ. 18α'!AH$23+'ΠΙΝ. 18α'!AH$24)</f>
        <v>9.0037670560319152E-2</v>
      </c>
    </row>
    <row r="26" spans="1:9" ht="29.4" thickBot="1" x14ac:dyDescent="0.35">
      <c r="A26" s="40" t="s">
        <v>65</v>
      </c>
      <c r="B26" s="36" t="s">
        <v>32</v>
      </c>
      <c r="C26" s="39" t="s">
        <v>35</v>
      </c>
      <c r="D26" s="38">
        <v>1.3156336378771531E-2</v>
      </c>
      <c r="E26" s="38">
        <v>2.0320713468688942E-2</v>
      </c>
      <c r="F26" s="38">
        <v>1.1804535535150564E-2</v>
      </c>
      <c r="G26" s="38">
        <v>1.8122734068001335E-2</v>
      </c>
      <c r="H26" s="38">
        <f>'ΠΙΝ. 18α'!AD24/('ΠΙΝ. 18α'!AD$20+'ΠΙΝ. 18α'!AD$21+'ΠΙΝ. 18α'!AD$22+'ΠΙΝ. 18α'!AD$23+'ΠΙΝ. 18α'!AD$24)</f>
        <v>7.4303387072367109E-3</v>
      </c>
      <c r="I26" s="38">
        <f>'ΠΙΝ. 18α'!AH24/('ΠΙΝ. 18α'!AH$20+'ΠΙΝ. 18α'!AH$21+'ΠΙΝ. 18α'!AH$22+'ΠΙΝ. 18α'!AH$23+'ΠΙΝ. 18α'!AH$24)</f>
        <v>1.1436150212644172E-2</v>
      </c>
    </row>
    <row r="27" spans="1:9" ht="15" thickBot="1" x14ac:dyDescent="0.35">
      <c r="A27" s="41"/>
      <c r="B27" s="42"/>
      <c r="C27" s="43"/>
      <c r="D27" s="44"/>
      <c r="E27" s="44"/>
      <c r="F27" s="44"/>
      <c r="G27" s="44"/>
      <c r="H27" s="44"/>
      <c r="I27" s="44"/>
    </row>
    <row r="28" spans="1:9" ht="29.4" thickBot="1" x14ac:dyDescent="0.35">
      <c r="A28" s="35" t="s">
        <v>66</v>
      </c>
      <c r="B28" s="36" t="s">
        <v>4</v>
      </c>
      <c r="C28" s="37" t="s">
        <v>33</v>
      </c>
      <c r="D28" s="38">
        <v>0.64448048554660264</v>
      </c>
      <c r="E28" s="38">
        <v>0.62638360199492049</v>
      </c>
      <c r="F28" s="38">
        <v>0.64448048554660264</v>
      </c>
      <c r="G28" s="38">
        <v>0.62638360199492049</v>
      </c>
      <c r="H28" s="38">
        <f>'ΠΙΝ. 18α'!AD25/('ΠΙΝ. 18α'!AD$25+'ΠΙΝ. 18α'!AD$26+'ΠΙΝ. 18α'!AD$27+'ΠΙΝ. 18α'!AD$28+'ΠΙΝ. 18α'!AD$29)</f>
        <v>0.64448048554660264</v>
      </c>
      <c r="I28" s="38">
        <f>'ΠΙΝ. 18α'!AH25/('ΠΙΝ. 18α'!AH$25+'ΠΙΝ. 18α'!AH$26+'ΠΙΝ. 18α'!AH$27+'ΠΙΝ. 18α'!AH$28+'ΠΙΝ. 18α'!AH$29)</f>
        <v>0.62638360199492049</v>
      </c>
    </row>
    <row r="29" spans="1:9" ht="29.4" thickBot="1" x14ac:dyDescent="0.35">
      <c r="A29" s="35" t="s">
        <v>66</v>
      </c>
      <c r="B29" s="36" t="s">
        <v>4</v>
      </c>
      <c r="C29" s="39" t="s">
        <v>34</v>
      </c>
      <c r="D29" s="38">
        <v>0.11163618679674253</v>
      </c>
      <c r="E29" s="38">
        <v>0.10850164418883577</v>
      </c>
      <c r="F29" s="38">
        <v>0.11163618679674253</v>
      </c>
      <c r="G29" s="38">
        <v>0.10850164418883577</v>
      </c>
      <c r="H29" s="38">
        <f>'ΠΙΝ. 18α'!AD26/('ΠΙΝ. 18α'!AD$25+'ΠΙΝ. 18α'!AD$26+'ΠΙΝ. 18α'!AD$27+'ΠΙΝ. 18α'!AD$28+'ΠΙΝ. 18α'!AD$29)</f>
        <v>0.11163618679674253</v>
      </c>
      <c r="I29" s="38">
        <f>'ΠΙΝ. 18α'!AH26/('ΠΙΝ. 18α'!AH$25+'ΠΙΝ. 18α'!AH$26+'ΠΙΝ. 18α'!AH$27+'ΠΙΝ. 18α'!AH$28+'ΠΙΝ. 18α'!AH$29)</f>
        <v>0.10850164418883577</v>
      </c>
    </row>
    <row r="30" spans="1:9" ht="29.4" thickBot="1" x14ac:dyDescent="0.35">
      <c r="A30" s="35" t="s">
        <v>66</v>
      </c>
      <c r="B30" s="36" t="s">
        <v>4</v>
      </c>
      <c r="C30" s="39" t="s">
        <v>35</v>
      </c>
      <c r="D30" s="38">
        <v>0.19573197798022549</v>
      </c>
      <c r="E30" s="38">
        <v>0.19023592281323362</v>
      </c>
      <c r="F30" s="38">
        <v>0.19573197798022549</v>
      </c>
      <c r="G30" s="38">
        <v>0.19023592281323362</v>
      </c>
      <c r="H30" s="38">
        <f>'ΠΙΝ. 18α'!AD27/('ΠΙΝ. 18α'!AD$25+'ΠΙΝ. 18α'!AD$26+'ΠΙΝ. 18α'!AD$27+'ΠΙΝ. 18α'!AD$28+'ΠΙΝ. 18α'!AD$29)</f>
        <v>0.19573197798022549</v>
      </c>
      <c r="I30" s="38">
        <f>'ΠΙΝ. 18α'!AH27/('ΠΙΝ. 18α'!AH$25+'ΠΙΝ. 18α'!AH$26+'ΠΙΝ. 18α'!AH$27+'ΠΙΝ. 18α'!AH$28+'ΠΙΝ. 18α'!AH$29)</f>
        <v>0.19023592281323362</v>
      </c>
    </row>
    <row r="31" spans="1:9" ht="29.4" thickBot="1" x14ac:dyDescent="0.35">
      <c r="A31" s="35" t="s">
        <v>67</v>
      </c>
      <c r="B31" s="36" t="s">
        <v>4</v>
      </c>
      <c r="C31" s="39" t="s">
        <v>34</v>
      </c>
      <c r="D31" s="38">
        <v>3.2306653764006744E-2</v>
      </c>
      <c r="E31" s="38">
        <v>5.0239182987055389E-2</v>
      </c>
      <c r="F31" s="38">
        <v>3.2306653764006744E-2</v>
      </c>
      <c r="G31" s="38">
        <v>5.0239182987055389E-2</v>
      </c>
      <c r="H31" s="38">
        <f>'ΠΙΝ. 18α'!AD28/('ΠΙΝ. 18α'!AD$25+'ΠΙΝ. 18α'!AD$26+'ΠΙΝ. 18α'!AD$27+'ΠΙΝ. 18α'!AD$28+'ΠΙΝ. 18α'!AD$29)</f>
        <v>3.2306653764006744E-2</v>
      </c>
      <c r="I31" s="38">
        <f>'ΠΙΝ. 18α'!AH28/('ΠΙΝ. 18α'!AH$25+'ΠΙΝ. 18α'!AH$26+'ΠΙΝ. 18α'!AH$27+'ΠΙΝ. 18α'!AH$28+'ΠΙΝ. 18α'!AH$29)</f>
        <v>5.0239182987055389E-2</v>
      </c>
    </row>
    <row r="32" spans="1:9" ht="29.4" thickBot="1" x14ac:dyDescent="0.35">
      <c r="A32" s="40" t="s">
        <v>68</v>
      </c>
      <c r="B32" s="36" t="s">
        <v>4</v>
      </c>
      <c r="C32" s="39" t="s">
        <v>35</v>
      </c>
      <c r="D32" s="38">
        <v>1.5844695912422581E-2</v>
      </c>
      <c r="E32" s="38">
        <v>2.4639648015954776E-2</v>
      </c>
      <c r="F32" s="38">
        <v>1.5844695912422581E-2</v>
      </c>
      <c r="G32" s="38">
        <v>2.4639648015954776E-2</v>
      </c>
      <c r="H32" s="38">
        <f>'ΠΙΝ. 18α'!AD29/('ΠΙΝ. 18α'!AD$25+'ΠΙΝ. 18α'!AD$26+'ΠΙΝ. 18α'!AD$27+'ΠΙΝ. 18α'!AD$28+'ΠΙΝ. 18α'!AD$29)</f>
        <v>1.5844695912422581E-2</v>
      </c>
      <c r="I32" s="38">
        <f>'ΠΙΝ. 18α'!AH29/('ΠΙΝ. 18α'!AH$25+'ΠΙΝ. 18α'!AH$26+'ΠΙΝ. 18α'!AH$27+'ΠΙΝ. 18α'!AH$28+'ΠΙΝ. 18α'!AH$29)</f>
        <v>2.4639648015954776E-2</v>
      </c>
    </row>
    <row r="33" spans="1:9" x14ac:dyDescent="0.3">
      <c r="A33" s="45"/>
      <c r="B33" s="45"/>
      <c r="C33" s="45"/>
      <c r="D33" s="46"/>
      <c r="E33" s="46"/>
      <c r="F33" s="46"/>
      <c r="G33" s="46"/>
      <c r="H33" s="46"/>
      <c r="I33" s="46"/>
    </row>
    <row r="34" spans="1:9" s="47" customFormat="1" x14ac:dyDescent="0.3">
      <c r="H34" s="48"/>
      <c r="I34" s="48"/>
    </row>
  </sheetData>
  <mergeCells count="4">
    <mergeCell ref="A3:C3"/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7"/>
  <sheetViews>
    <sheetView zoomScale="65" zoomScaleNormal="65" workbookViewId="0">
      <pane xSplit="3" ySplit="1" topLeftCell="D35" activePane="bottomRight" state="frozen"/>
      <selection pane="topRight" activeCell="D1" sqref="D1"/>
      <selection pane="bottomLeft" activeCell="A2" sqref="A2"/>
      <selection pane="bottomRight" activeCell="N49" sqref="N49"/>
    </sheetView>
  </sheetViews>
  <sheetFormatPr defaultRowHeight="14.4" x14ac:dyDescent="0.3"/>
  <cols>
    <col min="1" max="1" width="14.6640625" style="59" customWidth="1"/>
    <col min="2" max="2" width="10.33203125" customWidth="1"/>
    <col min="3" max="3" width="16.109375" customWidth="1"/>
    <col min="4" max="4" width="17.109375" customWidth="1"/>
    <col min="5" max="5" width="17" customWidth="1"/>
    <col min="6" max="6" width="17.6640625" customWidth="1"/>
    <col min="7" max="7" width="18.109375" customWidth="1"/>
    <col min="8" max="9" width="17" customWidth="1"/>
    <col min="10" max="10" width="16.44140625" customWidth="1"/>
    <col min="11" max="11" width="14.33203125" customWidth="1"/>
    <col min="12" max="12" width="18" customWidth="1"/>
    <col min="13" max="15" width="18.33203125" customWidth="1"/>
    <col min="16" max="16" width="21.109375" customWidth="1"/>
    <col min="17" max="18" width="18.33203125" bestFit="1" customWidth="1"/>
    <col min="19" max="19" width="16.33203125" hidden="1" customWidth="1"/>
    <col min="20" max="21" width="16.88671875" hidden="1" customWidth="1"/>
    <col min="22" max="26" width="16.33203125" hidden="1" customWidth="1"/>
    <col min="27" max="27" width="17.33203125" hidden="1" customWidth="1"/>
    <col min="28" max="28" width="18.109375" hidden="1" customWidth="1"/>
    <col min="29" max="29" width="17.5546875" hidden="1" customWidth="1"/>
    <col min="30" max="30" width="17.109375" hidden="1" customWidth="1"/>
    <col min="31" max="32" width="16.5546875" hidden="1" customWidth="1"/>
    <col min="33" max="34" width="16.6640625" hidden="1" customWidth="1"/>
    <col min="35" max="39" width="0" hidden="1" customWidth="1"/>
  </cols>
  <sheetData>
    <row r="1" spans="1:37" ht="157.94999999999999" customHeight="1" thickBot="1" x14ac:dyDescent="0.35">
      <c r="A1" s="32" t="s">
        <v>47</v>
      </c>
      <c r="B1" s="58" t="s">
        <v>48</v>
      </c>
      <c r="C1" s="58" t="s">
        <v>49</v>
      </c>
      <c r="D1" s="58" t="s">
        <v>148</v>
      </c>
      <c r="E1" s="58" t="s">
        <v>149</v>
      </c>
      <c r="F1" s="58" t="s">
        <v>150</v>
      </c>
      <c r="G1" s="34" t="s">
        <v>169</v>
      </c>
      <c r="H1" s="34" t="s">
        <v>170</v>
      </c>
      <c r="I1" s="34" t="s">
        <v>171</v>
      </c>
      <c r="J1" s="119" t="s">
        <v>83</v>
      </c>
      <c r="K1" s="119" t="s">
        <v>84</v>
      </c>
      <c r="L1" s="119" t="s">
        <v>85</v>
      </c>
      <c r="M1" s="129" t="s">
        <v>195</v>
      </c>
      <c r="N1" s="129" t="s">
        <v>196</v>
      </c>
      <c r="O1" s="129" t="s">
        <v>197</v>
      </c>
      <c r="P1" s="121" t="s">
        <v>186</v>
      </c>
      <c r="Q1" s="119" t="s">
        <v>83</v>
      </c>
      <c r="R1" s="119" t="s">
        <v>85</v>
      </c>
      <c r="S1" s="92" t="s">
        <v>220</v>
      </c>
      <c r="T1" s="92" t="s">
        <v>221</v>
      </c>
      <c r="U1" s="92" t="s">
        <v>193</v>
      </c>
      <c r="V1" s="92" t="s">
        <v>194</v>
      </c>
      <c r="W1" s="127" t="s">
        <v>222</v>
      </c>
      <c r="X1" s="127" t="s">
        <v>223</v>
      </c>
      <c r="Y1" s="127" t="s">
        <v>224</v>
      </c>
      <c r="Z1" s="127" t="s">
        <v>225</v>
      </c>
      <c r="AA1" s="93" t="s">
        <v>152</v>
      </c>
      <c r="AB1" s="93" t="s">
        <v>153</v>
      </c>
      <c r="AC1" s="122" t="s">
        <v>154</v>
      </c>
      <c r="AD1" s="122" t="s">
        <v>155</v>
      </c>
      <c r="AE1" s="149" t="s">
        <v>183</v>
      </c>
      <c r="AF1" s="149" t="s">
        <v>184</v>
      </c>
      <c r="AG1" s="129" t="s">
        <v>230</v>
      </c>
      <c r="AH1" s="129" t="s">
        <v>231</v>
      </c>
    </row>
    <row r="2" spans="1:37" ht="18" customHeight="1" thickBot="1" x14ac:dyDescent="0.35">
      <c r="A2" s="185"/>
      <c r="B2" s="186"/>
      <c r="C2" s="187"/>
      <c r="D2" s="58" t="s">
        <v>156</v>
      </c>
      <c r="E2" s="58" t="s">
        <v>157</v>
      </c>
      <c r="F2" s="58" t="s">
        <v>173</v>
      </c>
      <c r="G2" s="34" t="s">
        <v>158</v>
      </c>
      <c r="H2" s="34" t="s">
        <v>159</v>
      </c>
      <c r="I2" s="34" t="s">
        <v>172</v>
      </c>
      <c r="J2" s="119" t="s">
        <v>174</v>
      </c>
      <c r="K2" s="119" t="s">
        <v>175</v>
      </c>
      <c r="L2" s="119" t="s">
        <v>185</v>
      </c>
      <c r="M2" s="130" t="s">
        <v>215</v>
      </c>
      <c r="N2" s="130" t="s">
        <v>216</v>
      </c>
      <c r="O2" s="130" t="s">
        <v>160</v>
      </c>
      <c r="P2" s="121" t="s">
        <v>161</v>
      </c>
      <c r="Q2" s="119" t="s">
        <v>217</v>
      </c>
      <c r="R2" s="119" t="s">
        <v>218</v>
      </c>
      <c r="S2" s="92" t="s">
        <v>176</v>
      </c>
      <c r="T2" s="92" t="s">
        <v>179</v>
      </c>
      <c r="U2" s="92" t="s">
        <v>180</v>
      </c>
      <c r="V2" s="92" t="s">
        <v>181</v>
      </c>
      <c r="W2" s="127" t="s">
        <v>182</v>
      </c>
      <c r="X2" s="127" t="s">
        <v>191</v>
      </c>
      <c r="Y2" s="127" t="s">
        <v>192</v>
      </c>
      <c r="Z2" s="127" t="s">
        <v>219</v>
      </c>
      <c r="AA2" s="93" t="s">
        <v>226</v>
      </c>
      <c r="AB2" s="93" t="s">
        <v>227</v>
      </c>
      <c r="AC2" s="148" t="s">
        <v>228</v>
      </c>
      <c r="AD2" s="148" t="s">
        <v>229</v>
      </c>
      <c r="AE2" s="150" t="s">
        <v>232</v>
      </c>
      <c r="AF2" s="150" t="s">
        <v>233</v>
      </c>
      <c r="AG2" s="129" t="s">
        <v>234</v>
      </c>
      <c r="AH2" s="129" t="s">
        <v>198</v>
      </c>
    </row>
    <row r="3" spans="1:37" ht="39.9" customHeight="1" thickBot="1" x14ac:dyDescent="0.35">
      <c r="A3" s="35" t="s">
        <v>51</v>
      </c>
      <c r="B3" s="36" t="s">
        <v>32</v>
      </c>
      <c r="C3" s="37" t="s">
        <v>33</v>
      </c>
      <c r="D3" s="95">
        <f>'[1]ΠΙΝ. 18α'!E4</f>
        <v>66713492</v>
      </c>
      <c r="E3" s="95">
        <f>'[1]ΠΙΝ. 18α'!F4</f>
        <v>16678374</v>
      </c>
      <c r="F3" s="95">
        <f>'[1]ΠΙΝ. 18α'!I4</f>
        <v>83391866</v>
      </c>
      <c r="G3" s="91">
        <f>'ΠΙΝ. 18α'!Q5</f>
        <v>78764525</v>
      </c>
      <c r="H3" s="91">
        <f>'[1]ΠΙΝ. 18α'!R4</f>
        <v>19691131</v>
      </c>
      <c r="I3" s="91">
        <f>'ΠΙΝ. 18α'!U5</f>
        <v>98455656</v>
      </c>
      <c r="J3" s="96">
        <f t="shared" ref="J3:L7" si="0">G3-D3</f>
        <v>12051033</v>
      </c>
      <c r="K3" s="96">
        <f t="shared" si="0"/>
        <v>3012757</v>
      </c>
      <c r="L3" s="96">
        <f t="shared" si="0"/>
        <v>15063790</v>
      </c>
      <c r="M3" s="91">
        <f>G3+7584318</f>
        <v>86348843</v>
      </c>
      <c r="N3" s="91">
        <f>O3-M3</f>
        <v>21587211</v>
      </c>
      <c r="O3" s="91">
        <v>107936054</v>
      </c>
      <c r="P3" s="95">
        <f>M3/O3</f>
        <v>0.79999999814705103</v>
      </c>
      <c r="Q3" s="95">
        <f>M3-D3</f>
        <v>19635351</v>
      </c>
      <c r="R3" s="95">
        <f>O3-F3</f>
        <v>24544188</v>
      </c>
      <c r="S3" s="91">
        <f>T3*0.8</f>
        <v>56451270.152000003</v>
      </c>
      <c r="T3" s="91">
        <v>70564087.689999998</v>
      </c>
      <c r="U3" s="91">
        <f>V3*0.8</f>
        <v>29261428.116219595</v>
      </c>
      <c r="V3" s="91">
        <v>36576785.14527449</v>
      </c>
      <c r="W3" s="91">
        <f t="shared" ref="W3:Y5" si="1">X3*0.8</f>
        <v>10880389.855123747</v>
      </c>
      <c r="X3" s="91">
        <v>13600487.318904683</v>
      </c>
      <c r="Y3" s="91">
        <f t="shared" si="1"/>
        <v>2551180.5696351626</v>
      </c>
      <c r="Z3" s="91">
        <v>3188975.7120439531</v>
      </c>
      <c r="AA3" s="91">
        <f>AB3*0.8</f>
        <v>534857.14285714284</v>
      </c>
      <c r="AB3" s="91">
        <v>668571.42857142852</v>
      </c>
      <c r="AC3" s="91">
        <f>D3-U3-AA3</f>
        <v>36917206.740923263</v>
      </c>
      <c r="AD3" s="91">
        <f>F3-V3-AB3</f>
        <v>46146509.426154085</v>
      </c>
      <c r="AE3" s="91">
        <f>G3-U3-AA3</f>
        <v>48968239.740923263</v>
      </c>
      <c r="AF3" s="91">
        <f>I3-V3-AB3</f>
        <v>61210299.426154085</v>
      </c>
      <c r="AG3" s="91">
        <f>M3-U3-AA3</f>
        <v>56552557.740923263</v>
      </c>
      <c r="AH3" s="91">
        <f>O3-V3-AB3</f>
        <v>70690697.426154077</v>
      </c>
      <c r="AJ3" s="128"/>
      <c r="AK3" s="128"/>
    </row>
    <row r="4" spans="1:37" ht="39.9" customHeight="1" thickBot="1" x14ac:dyDescent="0.35">
      <c r="A4" s="35" t="s">
        <v>51</v>
      </c>
      <c r="B4" s="36" t="s">
        <v>32</v>
      </c>
      <c r="C4" s="39" t="s">
        <v>34</v>
      </c>
      <c r="D4" s="95">
        <f>'[1]ΠΙΝ. 18α'!E5</f>
        <v>17454499</v>
      </c>
      <c r="E4" s="95">
        <f>'[1]ΠΙΝ. 18α'!F5</f>
        <v>4363625</v>
      </c>
      <c r="F4" s="95">
        <f>'[1]ΠΙΝ. 18α'!I5</f>
        <v>21818124</v>
      </c>
      <c r="G4" s="95">
        <f>'ΠΙΝ. 18α'!Q6</f>
        <v>23180482</v>
      </c>
      <c r="H4" s="95">
        <f>'[1]ΠΙΝ. 18α'!R5</f>
        <v>5795121</v>
      </c>
      <c r="I4" s="95">
        <f>'ΠΙΝ. 18α'!U6</f>
        <v>28975603</v>
      </c>
      <c r="J4" s="96">
        <f t="shared" si="0"/>
        <v>5725983</v>
      </c>
      <c r="K4" s="96">
        <f t="shared" si="0"/>
        <v>1431496</v>
      </c>
      <c r="L4" s="96">
        <f t="shared" si="0"/>
        <v>7157479</v>
      </c>
      <c r="M4" s="95">
        <v>23180482</v>
      </c>
      <c r="N4" s="95">
        <f t="shared" ref="N4:N7" si="2">O4-M4</f>
        <v>5795121</v>
      </c>
      <c r="O4" s="95">
        <v>28975603</v>
      </c>
      <c r="P4" s="95">
        <f t="shared" ref="P4:P7" si="3">M4/O4</f>
        <v>0.79999998619528301</v>
      </c>
      <c r="Q4" s="95">
        <f>M4-D4</f>
        <v>5725983</v>
      </c>
      <c r="R4" s="95">
        <f>O4-F4</f>
        <v>7157479</v>
      </c>
      <c r="S4" s="95">
        <f t="shared" ref="S4:U5" si="4">T4*0.8</f>
        <v>19375381.991999999</v>
      </c>
      <c r="T4" s="95">
        <v>24219227.489999998</v>
      </c>
      <c r="U4" s="95">
        <f t="shared" si="4"/>
        <v>12261514.672175072</v>
      </c>
      <c r="V4" s="95">
        <v>15326893.340218838</v>
      </c>
      <c r="W4" s="95">
        <f t="shared" si="1"/>
        <v>2846676.8572780457</v>
      </c>
      <c r="X4" s="95">
        <v>3558346.071597557</v>
      </c>
      <c r="Y4" s="95">
        <f t="shared" si="1"/>
        <v>667474.85917500162</v>
      </c>
      <c r="Z4" s="95">
        <v>834343.57396875194</v>
      </c>
      <c r="AA4" s="95">
        <f t="shared" ref="AA4:AA5" si="5">AB4*0.8</f>
        <v>133714.28571428571</v>
      </c>
      <c r="AB4" s="95">
        <v>167142.85714285713</v>
      </c>
      <c r="AC4" s="95">
        <f>D4-U4-AA4</f>
        <v>5059270.0421106424</v>
      </c>
      <c r="AD4" s="95">
        <f>F4-V4-AB4</f>
        <v>6324087.8026383044</v>
      </c>
      <c r="AE4" s="95">
        <f>G4-U4-AA4</f>
        <v>10785253.042110642</v>
      </c>
      <c r="AF4" s="95">
        <f>I4-V4-AB4</f>
        <v>13481566.802638305</v>
      </c>
      <c r="AG4" s="95">
        <f>M4-U4-AA4</f>
        <v>10785253.042110642</v>
      </c>
      <c r="AH4" s="95">
        <f>O4-V4-AB4</f>
        <v>13481566.802638305</v>
      </c>
      <c r="AJ4" s="128"/>
      <c r="AK4" s="128"/>
    </row>
    <row r="5" spans="1:37" ht="39.9" customHeight="1" thickBot="1" x14ac:dyDescent="0.35">
      <c r="A5" s="35" t="s">
        <v>51</v>
      </c>
      <c r="B5" s="36" t="s">
        <v>32</v>
      </c>
      <c r="C5" s="39" t="s">
        <v>35</v>
      </c>
      <c r="D5" s="95">
        <f>'[1]ΠΙΝ. 18α'!E6</f>
        <v>17590399</v>
      </c>
      <c r="E5" s="95">
        <f>'[1]ΠΙΝ. 18α'!F6</f>
        <v>4397600</v>
      </c>
      <c r="F5" s="95">
        <f>'[1]ΠΙΝ. 18α'!I6</f>
        <v>21987999</v>
      </c>
      <c r="G5" s="91">
        <f>'ΠΙΝ. 18α'!Q7</f>
        <v>18849484</v>
      </c>
      <c r="H5" s="91">
        <f>'[1]ΠΙΝ. 18α'!R6</f>
        <v>4712371</v>
      </c>
      <c r="I5" s="91">
        <f>'ΠΙΝ. 18α'!U7</f>
        <v>23561855</v>
      </c>
      <c r="J5" s="96">
        <f t="shared" si="0"/>
        <v>1259085</v>
      </c>
      <c r="K5" s="96">
        <f t="shared" si="0"/>
        <v>314771</v>
      </c>
      <c r="L5" s="96">
        <f t="shared" si="0"/>
        <v>1573856</v>
      </c>
      <c r="M5" s="91">
        <f>G5-6984542</f>
        <v>11864942</v>
      </c>
      <c r="N5" s="91">
        <f t="shared" si="2"/>
        <v>2966236</v>
      </c>
      <c r="O5" s="91">
        <v>14831178</v>
      </c>
      <c r="P5" s="95">
        <f t="shared" si="3"/>
        <v>0.79999997302978898</v>
      </c>
      <c r="Q5" s="95">
        <f>M5-D5</f>
        <v>-5725457</v>
      </c>
      <c r="R5" s="95">
        <f>O5-F5</f>
        <v>-7156821</v>
      </c>
      <c r="S5" s="91">
        <f t="shared" si="4"/>
        <v>18060144.504000001</v>
      </c>
      <c r="T5" s="91">
        <v>22575180.629999999</v>
      </c>
      <c r="U5" s="91">
        <f t="shared" si="4"/>
        <v>10890926.657019917</v>
      </c>
      <c r="V5" s="91">
        <v>13613658.321274895</v>
      </c>
      <c r="W5" s="91">
        <f t="shared" si="1"/>
        <v>2868840.9641063921</v>
      </c>
      <c r="X5" s="91">
        <v>3586051.2051329901</v>
      </c>
      <c r="Y5" s="91">
        <f t="shared" si="1"/>
        <v>672671.79048322747</v>
      </c>
      <c r="Z5" s="91">
        <v>840839.73810403433</v>
      </c>
      <c r="AA5" s="91">
        <f t="shared" si="5"/>
        <v>267428.57142857142</v>
      </c>
      <c r="AB5" s="91">
        <v>334285.71428571426</v>
      </c>
      <c r="AC5" s="91">
        <f t="shared" ref="AC5:AC7" si="6">D5-U5-AA5</f>
        <v>6432043.7715515113</v>
      </c>
      <c r="AD5" s="91">
        <f>F5-V5-AB5</f>
        <v>8040054.9644393902</v>
      </c>
      <c r="AE5" s="124">
        <f>G5-U5-AA5</f>
        <v>7691128.7715515113</v>
      </c>
      <c r="AF5" s="124">
        <f>I5-V5-AB5</f>
        <v>9613910.9644393902</v>
      </c>
      <c r="AG5" s="124">
        <f>M5-U5-AA5</f>
        <v>706586.77155151172</v>
      </c>
      <c r="AH5" s="124">
        <f>O5-V5-AB5</f>
        <v>883233.96443939046</v>
      </c>
      <c r="AJ5" s="128"/>
      <c r="AK5" s="128"/>
    </row>
    <row r="6" spans="1:37" ht="39.9" customHeight="1" thickBot="1" x14ac:dyDescent="0.35">
      <c r="A6" s="35" t="s">
        <v>53</v>
      </c>
      <c r="B6" s="36" t="s">
        <v>32</v>
      </c>
      <c r="C6" s="39" t="s">
        <v>34</v>
      </c>
      <c r="D6" s="95">
        <f>'[1]ΠΙΝ. 18α'!E7</f>
        <v>5051195</v>
      </c>
      <c r="E6" s="95">
        <f>'[1]ΠΙΝ. 18α'!F7</f>
        <v>5051194</v>
      </c>
      <c r="F6" s="95">
        <f>'[1]ΠΙΝ. 18α'!I7</f>
        <v>10102389</v>
      </c>
      <c r="G6" s="95">
        <f>'ΠΙΝ. 18α'!Q8</f>
        <v>6730826</v>
      </c>
      <c r="H6" s="95">
        <f>'[1]ΠΙΝ. 18α'!R7</f>
        <v>6730826</v>
      </c>
      <c r="I6" s="95">
        <f>'ΠΙΝ. 18α'!U8</f>
        <v>13461652</v>
      </c>
      <c r="J6" s="96">
        <f t="shared" si="0"/>
        <v>1679631</v>
      </c>
      <c r="K6" s="96">
        <f t="shared" si="0"/>
        <v>1679632</v>
      </c>
      <c r="L6" s="96">
        <f t="shared" si="0"/>
        <v>3359263</v>
      </c>
      <c r="M6" s="95">
        <v>6730826</v>
      </c>
      <c r="N6" s="95">
        <f t="shared" si="2"/>
        <v>6730826</v>
      </c>
      <c r="O6" s="95">
        <v>13461652</v>
      </c>
      <c r="P6" s="95">
        <f t="shared" si="3"/>
        <v>0.5</v>
      </c>
      <c r="Q6" s="95">
        <f>M6-D6</f>
        <v>1679631</v>
      </c>
      <c r="R6" s="95">
        <f>O6-F6</f>
        <v>3359263</v>
      </c>
      <c r="S6" s="95">
        <f>T6*0.5</f>
        <v>4028446.8136320533</v>
      </c>
      <c r="T6" s="95">
        <v>8056893.6272641066</v>
      </c>
      <c r="U6" s="95">
        <f>V6*0.5</f>
        <v>1969737.0710732709</v>
      </c>
      <c r="V6" s="95">
        <v>3939474.1421465417</v>
      </c>
      <c r="W6" s="95">
        <f>X6*0.5</f>
        <v>823805.84627487627</v>
      </c>
      <c r="X6" s="95">
        <v>1647611.6925497525</v>
      </c>
      <c r="Y6" s="95">
        <f>Z6*0.5</f>
        <v>193161.96350984639</v>
      </c>
      <c r="Z6" s="95">
        <v>386323.92701969278</v>
      </c>
      <c r="AA6" s="95"/>
      <c r="AB6" s="95"/>
      <c r="AC6" s="95">
        <f t="shared" si="6"/>
        <v>3081457.9289267291</v>
      </c>
      <c r="AD6" s="95">
        <f>F6-V6-AB6</f>
        <v>6162914.8578534583</v>
      </c>
      <c r="AE6" s="125">
        <f>G6-U6-AA6</f>
        <v>4761088.9289267287</v>
      </c>
      <c r="AF6" s="125">
        <f>I6-V6-AB6</f>
        <v>9522177.8578534573</v>
      </c>
      <c r="AG6" s="125">
        <f>M6-U6-AA6</f>
        <v>4761088.9289267287</v>
      </c>
      <c r="AH6" s="125">
        <f>O6-V6-AB6</f>
        <v>9522177.8578534573</v>
      </c>
      <c r="AJ6" s="128"/>
      <c r="AK6" s="128"/>
    </row>
    <row r="7" spans="1:37" ht="39.9" customHeight="1" thickBot="1" x14ac:dyDescent="0.35">
      <c r="A7" s="40" t="s">
        <v>54</v>
      </c>
      <c r="B7" s="36" t="s">
        <v>32</v>
      </c>
      <c r="C7" s="39" t="s">
        <v>35</v>
      </c>
      <c r="D7" s="95">
        <f>'[1]ΠΙΝ. 18α'!E8</f>
        <v>1423951</v>
      </c>
      <c r="E7" s="95">
        <f>'[1]ΠΙΝ. 18α'!F8</f>
        <v>1423951</v>
      </c>
      <c r="F7" s="95">
        <f>'[1]ΠΙΝ. 18α'!I8</f>
        <v>2847902</v>
      </c>
      <c r="G7" s="91">
        <f>'ΠΙΝ. 18α'!Q9</f>
        <v>1618640</v>
      </c>
      <c r="H7" s="91">
        <f>'[1]ΠΙΝ. 18α'!R8</f>
        <v>1618640</v>
      </c>
      <c r="I7" s="91">
        <f>'ΠΙΝ. 18α'!U9</f>
        <v>3237280</v>
      </c>
      <c r="J7" s="96">
        <f t="shared" si="0"/>
        <v>194689</v>
      </c>
      <c r="K7" s="96">
        <f t="shared" si="0"/>
        <v>194689</v>
      </c>
      <c r="L7" s="96">
        <f t="shared" si="0"/>
        <v>389378</v>
      </c>
      <c r="M7" s="91">
        <f>G7-599776</f>
        <v>1018864</v>
      </c>
      <c r="N7" s="91">
        <f t="shared" si="2"/>
        <v>1018864</v>
      </c>
      <c r="O7" s="91">
        <v>2037728</v>
      </c>
      <c r="P7" s="95">
        <f t="shared" si="3"/>
        <v>0.5</v>
      </c>
      <c r="Q7" s="95">
        <f>M7-D7</f>
        <v>-405087</v>
      </c>
      <c r="R7" s="95">
        <f>O7-F7</f>
        <v>-810174</v>
      </c>
      <c r="S7" s="91">
        <f>T7*0.5</f>
        <v>1535592.2852339414</v>
      </c>
      <c r="T7" s="91">
        <v>3071184.5704678828</v>
      </c>
      <c r="U7" s="91">
        <f>V7*0.5</f>
        <v>955283.21054261725</v>
      </c>
      <c r="V7" s="91">
        <v>1910566.4210852345</v>
      </c>
      <c r="W7" s="91">
        <f>X7*0.5</f>
        <v>232234.01090751035</v>
      </c>
      <c r="X7" s="91">
        <v>464468.02181502071</v>
      </c>
      <c r="Y7" s="91">
        <f>Z7*0.5</f>
        <v>54453.094431784259</v>
      </c>
      <c r="Z7" s="91">
        <v>108906.18886356852</v>
      </c>
      <c r="AA7" s="91"/>
      <c r="AB7" s="91"/>
      <c r="AC7" s="91">
        <f t="shared" si="6"/>
        <v>468667.78945738275</v>
      </c>
      <c r="AD7" s="91">
        <f>F7-V7-AB7</f>
        <v>937335.5789147655</v>
      </c>
      <c r="AE7" s="124">
        <f>G7-U7-AA7</f>
        <v>663356.78945738275</v>
      </c>
      <c r="AF7" s="124">
        <f>I7-V7-AB7</f>
        <v>1326713.5789147655</v>
      </c>
      <c r="AG7" s="124">
        <f>M7-U7-AA7</f>
        <v>63580.789457382751</v>
      </c>
      <c r="AH7" s="124">
        <f>O7-V7-AB7</f>
        <v>127161.5789147655</v>
      </c>
      <c r="AJ7" s="128"/>
      <c r="AK7" s="128"/>
    </row>
    <row r="8" spans="1:37" s="97" customFormat="1" ht="39.9" customHeight="1" thickBot="1" x14ac:dyDescent="0.35">
      <c r="A8" s="41" t="s">
        <v>162</v>
      </c>
      <c r="B8" s="43" t="s">
        <v>32</v>
      </c>
      <c r="C8" s="43"/>
      <c r="D8" s="44">
        <f>SUM(D3:D7)</f>
        <v>108233536</v>
      </c>
      <c r="E8" s="44">
        <f t="shared" ref="E8" si="7">SUM(E3:E7)</f>
        <v>31914744</v>
      </c>
      <c r="F8" s="44">
        <f>SUM(F3:F7)</f>
        <v>140148280</v>
      </c>
      <c r="G8" s="44">
        <f t="shared" ref="G8:J8" si="8">SUM(G3:G7)</f>
        <v>129143957</v>
      </c>
      <c r="H8" s="44">
        <f>SUM(H3:H7)</f>
        <v>38548089</v>
      </c>
      <c r="I8" s="44">
        <f t="shared" si="8"/>
        <v>167692046</v>
      </c>
      <c r="J8" s="44">
        <f t="shared" si="8"/>
        <v>20910421</v>
      </c>
      <c r="K8" s="44">
        <f t="shared" ref="K8" si="9">SUM(K3:K7)</f>
        <v>6633345</v>
      </c>
      <c r="L8" s="44">
        <f t="shared" ref="L8" si="10">SUM(L3:L7)</f>
        <v>27543766</v>
      </c>
      <c r="M8" s="44">
        <f t="shared" ref="M8:R8" si="11">SUM(M3:M7)</f>
        <v>129143957</v>
      </c>
      <c r="N8" s="44">
        <f t="shared" si="11"/>
        <v>38098258</v>
      </c>
      <c r="O8" s="44">
        <f t="shared" si="11"/>
        <v>167242215</v>
      </c>
      <c r="P8" s="44"/>
      <c r="Q8" s="44">
        <f t="shared" si="11"/>
        <v>20910421</v>
      </c>
      <c r="R8" s="44">
        <f t="shared" si="11"/>
        <v>27093935</v>
      </c>
      <c r="S8" s="44">
        <f t="shared" ref="S8" si="12">SUM(S3:S7)</f>
        <v>99450835.746866003</v>
      </c>
      <c r="T8" s="44">
        <f t="shared" ref="T8" si="13">SUM(T3:T7)</f>
        <v>128486574.00773199</v>
      </c>
      <c r="U8" s="44">
        <f t="shared" ref="U8:Z8" si="14">SUM(U3:U7)</f>
        <v>55338889.727030478</v>
      </c>
      <c r="V8" s="44">
        <f t="shared" si="14"/>
        <v>71367377.370000005</v>
      </c>
      <c r="W8" s="44">
        <f t="shared" si="14"/>
        <v>17651947.533690572</v>
      </c>
      <c r="X8" s="44">
        <f t="shared" si="14"/>
        <v>22856964.310000006</v>
      </c>
      <c r="Y8" s="44">
        <f t="shared" si="14"/>
        <v>4138942.2772350227</v>
      </c>
      <c r="Z8" s="44">
        <f t="shared" si="14"/>
        <v>5359389.1400000015</v>
      </c>
      <c r="AA8" s="44">
        <f t="shared" ref="AA8" si="15">SUM(AA3:AA7)</f>
        <v>936000</v>
      </c>
      <c r="AB8" s="44">
        <f t="shared" ref="AB8" si="16">SUM(AB3:AB7)</f>
        <v>1170000</v>
      </c>
      <c r="AC8" s="44">
        <f t="shared" ref="AC8" si="17">SUM(AC3:AC7)</f>
        <v>51958646.272969529</v>
      </c>
      <c r="AD8" s="44">
        <f>SUM(AD3:AD7)</f>
        <v>67610902.63000001</v>
      </c>
      <c r="AE8" s="44">
        <f t="shared" ref="AE8:AH8" si="18">SUM(AE3:AE7)</f>
        <v>72869067.272969514</v>
      </c>
      <c r="AF8" s="44">
        <f t="shared" si="18"/>
        <v>95154668.629999995</v>
      </c>
      <c r="AG8" s="44">
        <f t="shared" si="18"/>
        <v>72869067.272969514</v>
      </c>
      <c r="AH8" s="44">
        <f t="shared" si="18"/>
        <v>94704837.629999995</v>
      </c>
    </row>
    <row r="9" spans="1:37" ht="39.9" customHeight="1" thickBot="1" x14ac:dyDescent="0.35">
      <c r="A9" s="35" t="s">
        <v>55</v>
      </c>
      <c r="B9" s="36" t="s">
        <v>4</v>
      </c>
      <c r="C9" s="37" t="s">
        <v>33</v>
      </c>
      <c r="D9" s="95">
        <f>'[1]ΠΙΝ. 18α'!E9</f>
        <v>111815654</v>
      </c>
      <c r="E9" s="95">
        <f>'[1]ΠΙΝ. 18α'!F9</f>
        <v>27953914</v>
      </c>
      <c r="F9" s="95">
        <f>'[1]ΠΙΝ. 18α'!I9</f>
        <v>139769568</v>
      </c>
      <c r="G9" s="91">
        <f>'ΠΙΝ. 18α'!Q10</f>
        <v>111815654</v>
      </c>
      <c r="H9" s="91">
        <f>'[1]ΠΙΝ. 18α'!R9</f>
        <v>27953914</v>
      </c>
      <c r="I9" s="91">
        <f>'ΠΙΝ. 18α'!U10</f>
        <v>139769568</v>
      </c>
      <c r="J9" s="96">
        <f t="shared" ref="J9:L13" si="19">G9-D9</f>
        <v>0</v>
      </c>
      <c r="K9" s="96">
        <f t="shared" si="19"/>
        <v>0</v>
      </c>
      <c r="L9" s="96">
        <f t="shared" si="19"/>
        <v>0</v>
      </c>
      <c r="M9" s="91">
        <v>111815654</v>
      </c>
      <c r="N9" s="91">
        <f>O9-M9</f>
        <v>27953914</v>
      </c>
      <c r="O9" s="91">
        <v>139769568</v>
      </c>
      <c r="P9" s="95">
        <f>M9/O9</f>
        <v>0.79999999713814673</v>
      </c>
      <c r="Q9" s="95">
        <f>M9-D9</f>
        <v>0</v>
      </c>
      <c r="R9" s="95">
        <f>O9-F9</f>
        <v>0</v>
      </c>
      <c r="S9" s="91">
        <f>T9*0.8</f>
        <v>38009729.784000002</v>
      </c>
      <c r="T9" s="91">
        <v>47512162.230000004</v>
      </c>
      <c r="U9" s="91">
        <f>V9*0.8</f>
        <v>32815072.34079054</v>
      </c>
      <c r="V9" s="91">
        <v>41018840.425988175</v>
      </c>
      <c r="W9" s="91">
        <f>X9*0.8</f>
        <v>25776480.991157934</v>
      </c>
      <c r="X9" s="91">
        <v>32220601.238947414</v>
      </c>
      <c r="Y9" s="91">
        <f>Z9*0.8</f>
        <v>14260423.782843241</v>
      </c>
      <c r="Z9" s="91">
        <v>17825529.728554051</v>
      </c>
      <c r="AA9" s="91">
        <f t="shared" ref="AA9:AA11" si="20">AB9*0.8</f>
        <v>6666830.7692307699</v>
      </c>
      <c r="AB9" s="91">
        <v>8333538.461538462</v>
      </c>
      <c r="AC9" s="91">
        <f>D9-U9-AA9</f>
        <v>72333750.889978692</v>
      </c>
      <c r="AD9" s="91">
        <f>F9-V9-AB9</f>
        <v>90417189.112473369</v>
      </c>
      <c r="AE9" s="91">
        <f>G9-U9-AA9</f>
        <v>72333750.889978692</v>
      </c>
      <c r="AF9" s="91">
        <f>I9-V9-AB9</f>
        <v>90417189.112473369</v>
      </c>
      <c r="AG9" s="91">
        <f>M9-U9-AA9</f>
        <v>72333750.889978692</v>
      </c>
      <c r="AH9" s="91">
        <f>O9-V9-AB9</f>
        <v>90417189.112473369</v>
      </c>
      <c r="AJ9" s="128"/>
      <c r="AK9" s="128"/>
    </row>
    <row r="10" spans="1:37" ht="39.9" customHeight="1" thickBot="1" x14ac:dyDescent="0.35">
      <c r="A10" s="35" t="s">
        <v>55</v>
      </c>
      <c r="B10" s="36" t="s">
        <v>4</v>
      </c>
      <c r="C10" s="39" t="s">
        <v>34</v>
      </c>
      <c r="D10" s="95">
        <f>'[1]ΠΙΝ. 18α'!E10</f>
        <v>19368573</v>
      </c>
      <c r="E10" s="95">
        <f>'[1]ΠΙΝ. 18α'!F10</f>
        <v>4842144</v>
      </c>
      <c r="F10" s="95">
        <f>'[1]ΠΙΝ. 18α'!I10</f>
        <v>24210717</v>
      </c>
      <c r="G10" s="95">
        <f>'ΠΙΝ. 18α'!Q11</f>
        <v>19368573</v>
      </c>
      <c r="H10" s="95">
        <f>'[1]ΠΙΝ. 18α'!R10</f>
        <v>4842144</v>
      </c>
      <c r="I10" s="95">
        <f>'ΠΙΝ. 18α'!U11</f>
        <v>24210717</v>
      </c>
      <c r="J10" s="96">
        <f t="shared" si="19"/>
        <v>0</v>
      </c>
      <c r="K10" s="96">
        <f t="shared" si="19"/>
        <v>0</v>
      </c>
      <c r="L10" s="96">
        <f t="shared" si="19"/>
        <v>0</v>
      </c>
      <c r="M10" s="95">
        <v>19368573</v>
      </c>
      <c r="N10" s="95">
        <f t="shared" ref="N10:N13" si="21">O10-M10</f>
        <v>4842144</v>
      </c>
      <c r="O10" s="95">
        <v>24210717</v>
      </c>
      <c r="P10" s="95">
        <f t="shared" ref="P10:P13" si="22">M10/O10</f>
        <v>0.79999997521758648</v>
      </c>
      <c r="Q10" s="95">
        <f>M10-D10</f>
        <v>0</v>
      </c>
      <c r="R10" s="95">
        <f>O10-F10</f>
        <v>0</v>
      </c>
      <c r="S10" s="95">
        <f t="shared" ref="S10:U11" si="23">T10*0.8</f>
        <v>6583999.824</v>
      </c>
      <c r="T10" s="95">
        <v>8229999.7799999993</v>
      </c>
      <c r="U10" s="95">
        <f t="shared" si="23"/>
        <v>5684187.4890634809</v>
      </c>
      <c r="V10" s="95">
        <v>7105234.3613293506</v>
      </c>
      <c r="W10" s="95">
        <f t="shared" ref="W10:Y11" si="24">X10*0.8</f>
        <v>4464971.1340082576</v>
      </c>
      <c r="X10" s="95">
        <v>5581213.9175103214</v>
      </c>
      <c r="Y10" s="95">
        <f t="shared" si="24"/>
        <v>2470173.5109211127</v>
      </c>
      <c r="Z10" s="95">
        <v>3087716.888651391</v>
      </c>
      <c r="AA10" s="95">
        <f t="shared" si="20"/>
        <v>4262400</v>
      </c>
      <c r="AB10" s="95">
        <v>5328000</v>
      </c>
      <c r="AC10" s="95">
        <f>D10-U10-AA10</f>
        <v>9421985.5109365191</v>
      </c>
      <c r="AD10" s="95">
        <f>F10-V10-AB10</f>
        <v>11777482.638670649</v>
      </c>
      <c r="AE10" s="95">
        <f>G10-U10-AA10</f>
        <v>9421985.5109365191</v>
      </c>
      <c r="AF10" s="95">
        <f>I10-V10-AB10</f>
        <v>11777482.638670649</v>
      </c>
      <c r="AG10" s="95">
        <f>M10-U10-AA10</f>
        <v>9421985.5109365191</v>
      </c>
      <c r="AH10" s="95">
        <f>O10-V10-AB10</f>
        <v>11777482.638670649</v>
      </c>
      <c r="AJ10" s="128"/>
      <c r="AK10" s="128"/>
    </row>
    <row r="11" spans="1:37" ht="39.9" customHeight="1" thickBot="1" x14ac:dyDescent="0.35">
      <c r="A11" s="35" t="s">
        <v>55</v>
      </c>
      <c r="B11" s="36" t="s">
        <v>4</v>
      </c>
      <c r="C11" s="39" t="s">
        <v>35</v>
      </c>
      <c r="D11" s="95">
        <f>'[1]ΠΙΝ. 18α'!E11</f>
        <v>33958978</v>
      </c>
      <c r="E11" s="95">
        <f>'[1]ΠΙΝ. 18α'!F11</f>
        <v>8489745</v>
      </c>
      <c r="F11" s="95">
        <f>'[1]ΠΙΝ. 18α'!I11</f>
        <v>42448723</v>
      </c>
      <c r="G11" s="91">
        <f>'ΠΙΝ. 18α'!Q12</f>
        <v>33958978</v>
      </c>
      <c r="H11" s="91">
        <f>'[1]ΠΙΝ. 18α'!R11</f>
        <v>8489745</v>
      </c>
      <c r="I11" s="91">
        <f>'ΠΙΝ. 18α'!U12</f>
        <v>42448723</v>
      </c>
      <c r="J11" s="96">
        <f t="shared" si="19"/>
        <v>0</v>
      </c>
      <c r="K11" s="96">
        <f t="shared" si="19"/>
        <v>0</v>
      </c>
      <c r="L11" s="96">
        <f t="shared" si="19"/>
        <v>0</v>
      </c>
      <c r="M11" s="91">
        <v>33958978</v>
      </c>
      <c r="N11" s="91">
        <f t="shared" si="21"/>
        <v>8489745</v>
      </c>
      <c r="O11" s="91">
        <v>42448723</v>
      </c>
      <c r="P11" s="95">
        <f t="shared" si="22"/>
        <v>0.7999999905768661</v>
      </c>
      <c r="Q11" s="95">
        <f>M11-D11</f>
        <v>0</v>
      </c>
      <c r="R11" s="95">
        <f>O11-F11</f>
        <v>0</v>
      </c>
      <c r="S11" s="91">
        <f t="shared" si="23"/>
        <v>11543746.704000002</v>
      </c>
      <c r="T11" s="91">
        <v>14429683.380000001</v>
      </c>
      <c r="U11" s="91">
        <f t="shared" si="23"/>
        <v>9966103.0362430494</v>
      </c>
      <c r="V11" s="91">
        <v>12457628.79530381</v>
      </c>
      <c r="W11" s="91">
        <f t="shared" si="24"/>
        <v>7828447.3305979492</v>
      </c>
      <c r="X11" s="91">
        <v>9785559.1632474363</v>
      </c>
      <c r="Y11" s="91">
        <f t="shared" si="24"/>
        <v>4330962.6529039918</v>
      </c>
      <c r="Z11" s="91">
        <v>5413703.3161299899</v>
      </c>
      <c r="AA11" s="91">
        <f t="shared" si="20"/>
        <v>4983163.7538461545</v>
      </c>
      <c r="AB11" s="91">
        <v>6228954.692307693</v>
      </c>
      <c r="AC11" s="91">
        <f t="shared" ref="AC11:AC13" si="25">D11-U11-AA11</f>
        <v>19009711.209910795</v>
      </c>
      <c r="AD11" s="91">
        <f>F11-V11-AB11</f>
        <v>23762139.512388498</v>
      </c>
      <c r="AE11" s="124">
        <f>G11-U11-AA11</f>
        <v>19009711.209910795</v>
      </c>
      <c r="AF11" s="124">
        <f>I11-V11-AB11</f>
        <v>23762139.512388498</v>
      </c>
      <c r="AG11" s="124">
        <f>M11-U11-AA11</f>
        <v>19009711.209910795</v>
      </c>
      <c r="AH11" s="124">
        <f>O11-V11-AB11</f>
        <v>23762139.512388498</v>
      </c>
      <c r="AJ11" s="128"/>
      <c r="AK11" s="128"/>
    </row>
    <row r="12" spans="1:37" ht="39.9" customHeight="1" thickBot="1" x14ac:dyDescent="0.35">
      <c r="A12" s="35" t="s">
        <v>57</v>
      </c>
      <c r="B12" s="36" t="s">
        <v>4</v>
      </c>
      <c r="C12" s="39" t="s">
        <v>34</v>
      </c>
      <c r="D12" s="95">
        <f>'[1]ΠΙΝ. 18α'!E12</f>
        <v>5605111</v>
      </c>
      <c r="E12" s="95">
        <f>'[1]ΠΙΝ. 18α'!F12</f>
        <v>5605112</v>
      </c>
      <c r="F12" s="95">
        <f>'[1]ΠΙΝ. 18α'!I12</f>
        <v>11210223</v>
      </c>
      <c r="G12" s="95">
        <f>'ΠΙΝ. 18α'!Q13</f>
        <v>5605111</v>
      </c>
      <c r="H12" s="95">
        <f>'[1]ΠΙΝ. 18α'!R12</f>
        <v>5605112</v>
      </c>
      <c r="I12" s="95">
        <f>'ΠΙΝ. 18α'!U13</f>
        <v>11210223</v>
      </c>
      <c r="J12" s="96">
        <f t="shared" si="19"/>
        <v>0</v>
      </c>
      <c r="K12" s="96">
        <f t="shared" si="19"/>
        <v>0</v>
      </c>
      <c r="L12" s="96">
        <f t="shared" si="19"/>
        <v>0</v>
      </c>
      <c r="M12" s="95">
        <v>5605111</v>
      </c>
      <c r="N12" s="95">
        <f t="shared" si="21"/>
        <v>5605112</v>
      </c>
      <c r="O12" s="95">
        <v>11210223</v>
      </c>
      <c r="P12" s="95">
        <f t="shared" si="22"/>
        <v>0.49999995539785425</v>
      </c>
      <c r="Q12" s="95">
        <f>M12-D12</f>
        <v>0</v>
      </c>
      <c r="R12" s="95">
        <f>O12-F12</f>
        <v>0</v>
      </c>
      <c r="S12" s="95">
        <f>T12*0.5</f>
        <v>1905357.3</v>
      </c>
      <c r="T12" s="95">
        <v>3810714.6</v>
      </c>
      <c r="U12" s="95">
        <f>V12*0.5</f>
        <v>1644958.7523113131</v>
      </c>
      <c r="V12" s="95">
        <v>3289917.5046226261</v>
      </c>
      <c r="W12" s="95">
        <f>X12*0.5</f>
        <v>1292127.2142827143</v>
      </c>
      <c r="X12" s="95">
        <v>2584254.4285654286</v>
      </c>
      <c r="Y12" s="95">
        <f>Z12*0.5</f>
        <v>714848.61193182052</v>
      </c>
      <c r="Z12" s="95">
        <v>1429697.223863641</v>
      </c>
      <c r="AA12" s="95">
        <f>AB12*0.5</f>
        <v>853846.15384615387</v>
      </c>
      <c r="AB12" s="95">
        <v>1707692.3076923077</v>
      </c>
      <c r="AC12" s="95">
        <f t="shared" si="25"/>
        <v>3106306.093842533</v>
      </c>
      <c r="AD12" s="95">
        <f>F12-V12-AB12</f>
        <v>6212613.1876850659</v>
      </c>
      <c r="AE12" s="125">
        <f>G12-U12-AA12</f>
        <v>3106306.093842533</v>
      </c>
      <c r="AF12" s="125">
        <f>I12-V12-AB12</f>
        <v>6212613.1876850659</v>
      </c>
      <c r="AG12" s="125">
        <f>M12-U12-AA12</f>
        <v>3106306.093842533</v>
      </c>
      <c r="AH12" s="125">
        <f>O12-V12-AB12</f>
        <v>6212613.1876850659</v>
      </c>
      <c r="AJ12" s="128"/>
      <c r="AK12" s="128"/>
    </row>
    <row r="13" spans="1:37" ht="39.9" customHeight="1" thickBot="1" x14ac:dyDescent="0.35">
      <c r="A13" s="40" t="s">
        <v>58</v>
      </c>
      <c r="B13" s="36" t="s">
        <v>4</v>
      </c>
      <c r="C13" s="39" t="s">
        <v>35</v>
      </c>
      <c r="D13" s="95">
        <f>'[1]ΠΙΝ. 18α'!E13</f>
        <v>2748996</v>
      </c>
      <c r="E13" s="95">
        <f>'[1]ΠΙΝ. 18α'!F13</f>
        <v>2748996</v>
      </c>
      <c r="F13" s="95">
        <f>'[1]ΠΙΝ. 18α'!I13</f>
        <v>5497992</v>
      </c>
      <c r="G13" s="91">
        <f>'ΠΙΝ. 18α'!Q14</f>
        <v>2748996</v>
      </c>
      <c r="H13" s="91">
        <f>'[1]ΠΙΝ. 18α'!R13</f>
        <v>2748996</v>
      </c>
      <c r="I13" s="91">
        <f>'ΠΙΝ. 18α'!U14</f>
        <v>5497992</v>
      </c>
      <c r="J13" s="96">
        <f t="shared" si="19"/>
        <v>0</v>
      </c>
      <c r="K13" s="96">
        <f t="shared" si="19"/>
        <v>0</v>
      </c>
      <c r="L13" s="96">
        <f t="shared" si="19"/>
        <v>0</v>
      </c>
      <c r="M13" s="91">
        <v>2748996</v>
      </c>
      <c r="N13" s="91">
        <f t="shared" si="21"/>
        <v>2748996</v>
      </c>
      <c r="O13" s="91">
        <v>5497992</v>
      </c>
      <c r="P13" s="95">
        <f t="shared" si="22"/>
        <v>0.5</v>
      </c>
      <c r="Q13" s="95">
        <f>M13-D13</f>
        <v>0</v>
      </c>
      <c r="R13" s="95">
        <f>O13-F13</f>
        <v>0</v>
      </c>
      <c r="S13" s="91">
        <f>T13*0.5</f>
        <v>934471.97499999998</v>
      </c>
      <c r="T13" s="91">
        <v>1868943.95</v>
      </c>
      <c r="U13" s="91">
        <f>V13*0.5</f>
        <v>806760.94137802441</v>
      </c>
      <c r="V13" s="91">
        <v>1613521.8827560488</v>
      </c>
      <c r="W13" s="91">
        <f>X13*0.5</f>
        <v>633716.66086469905</v>
      </c>
      <c r="X13" s="91">
        <v>1267433.3217293981</v>
      </c>
      <c r="Y13" s="91">
        <f>Z13*0.5</f>
        <v>350593.55640046182</v>
      </c>
      <c r="Z13" s="91">
        <v>701187.11280092364</v>
      </c>
      <c r="AA13" s="91">
        <f>AB13*0.5</f>
        <v>1161230.7692307692</v>
      </c>
      <c r="AB13" s="91">
        <v>2322461.5384615385</v>
      </c>
      <c r="AC13" s="91">
        <f t="shared" si="25"/>
        <v>781004.28939120634</v>
      </c>
      <c r="AD13" s="91">
        <f>F13-V13-AB13</f>
        <v>1562008.5787824127</v>
      </c>
      <c r="AE13" s="124">
        <f>G13-U13-AA13</f>
        <v>781004.28939120634</v>
      </c>
      <c r="AF13" s="124">
        <f>I13-V13-AB13</f>
        <v>1562008.5787824127</v>
      </c>
      <c r="AG13" s="124">
        <f>M13-U13-AA13</f>
        <v>781004.28939120634</v>
      </c>
      <c r="AH13" s="124">
        <f>O13-V13-AB13</f>
        <v>1562008.5787824127</v>
      </c>
      <c r="AJ13" s="128"/>
      <c r="AK13" s="128"/>
    </row>
    <row r="14" spans="1:37" s="97" customFormat="1" ht="39.9" customHeight="1" thickBot="1" x14ac:dyDescent="0.35">
      <c r="A14" s="41" t="s">
        <v>163</v>
      </c>
      <c r="B14" s="42" t="s">
        <v>4</v>
      </c>
      <c r="C14" s="43"/>
      <c r="D14" s="44">
        <f>SUM(D9:D13)</f>
        <v>173497312</v>
      </c>
      <c r="E14" s="44">
        <f t="shared" ref="E14" si="26">SUM(E9:E13)</f>
        <v>49639911</v>
      </c>
      <c r="F14" s="44">
        <f>SUM(F9:F13)</f>
        <v>223137223</v>
      </c>
      <c r="G14" s="44">
        <f>SUM(G9:G13)</f>
        <v>173497312</v>
      </c>
      <c r="H14" s="44">
        <f>SUM(H9:H13)</f>
        <v>49639911</v>
      </c>
      <c r="I14" s="44">
        <f>SUM(I9:I13)</f>
        <v>223137223</v>
      </c>
      <c r="J14" s="44">
        <f>SUM(J9:J13)</f>
        <v>0</v>
      </c>
      <c r="K14" s="44">
        <f t="shared" ref="K14:L14" si="27">SUM(K9:K13)</f>
        <v>0</v>
      </c>
      <c r="L14" s="44">
        <f t="shared" si="27"/>
        <v>0</v>
      </c>
      <c r="M14" s="44">
        <f t="shared" ref="M14:R14" si="28">SUM(M9:M13)</f>
        <v>173497312</v>
      </c>
      <c r="N14" s="44">
        <f t="shared" si="28"/>
        <v>49639911</v>
      </c>
      <c r="O14" s="44">
        <f t="shared" si="28"/>
        <v>223137223</v>
      </c>
      <c r="P14" s="44"/>
      <c r="Q14" s="44">
        <f t="shared" si="28"/>
        <v>0</v>
      </c>
      <c r="R14" s="44">
        <f t="shared" si="28"/>
        <v>0</v>
      </c>
      <c r="S14" s="44">
        <f t="shared" ref="S14" si="29">SUM(S9:S13)</f>
        <v>58977305.587000005</v>
      </c>
      <c r="T14" s="44">
        <f t="shared" ref="T14" si="30">SUM(T9:T13)</f>
        <v>75851503.939999998</v>
      </c>
      <c r="U14" s="44">
        <f t="shared" ref="U14" si="31">SUM(U9:U13)</f>
        <v>50917082.559786409</v>
      </c>
      <c r="V14" s="44">
        <f t="shared" ref="V14:Z14" si="32">SUM(V9:V13)</f>
        <v>65485142.970000006</v>
      </c>
      <c r="W14" s="44">
        <f t="shared" si="32"/>
        <v>39995743.330911554</v>
      </c>
      <c r="X14" s="44">
        <f t="shared" si="32"/>
        <v>51439062.07</v>
      </c>
      <c r="Y14" s="44">
        <f t="shared" si="32"/>
        <v>22127002.115000628</v>
      </c>
      <c r="Z14" s="44">
        <f t="shared" si="32"/>
        <v>28457834.269999996</v>
      </c>
      <c r="AA14" s="44">
        <f t="shared" ref="AA14" si="33">SUM(AA9:AA13)</f>
        <v>17927471.446153849</v>
      </c>
      <c r="AB14" s="44">
        <f t="shared" ref="AB14" si="34">SUM(AB9:AB13)</f>
        <v>23920647.000000004</v>
      </c>
      <c r="AC14" s="44">
        <f t="shared" ref="AC14" si="35">SUM(AC9:AC13)</f>
        <v>104652757.99405974</v>
      </c>
      <c r="AD14" s="44">
        <f t="shared" ref="AD14" si="36">SUM(AD9:AD13)</f>
        <v>133731433.03</v>
      </c>
      <c r="AE14" s="44">
        <f t="shared" ref="AE14:AH14" si="37">SUM(AE9:AE13)</f>
        <v>104652757.99405974</v>
      </c>
      <c r="AF14" s="44">
        <f t="shared" si="37"/>
        <v>133731433.03</v>
      </c>
      <c r="AG14" s="44">
        <f t="shared" si="37"/>
        <v>104652757.99405974</v>
      </c>
      <c r="AH14" s="44">
        <f t="shared" si="37"/>
        <v>133731433.03</v>
      </c>
    </row>
    <row r="15" spans="1:37" ht="39.9" customHeight="1" thickBot="1" x14ac:dyDescent="0.35">
      <c r="A15" s="35" t="s">
        <v>59</v>
      </c>
      <c r="B15" s="36" t="s">
        <v>32</v>
      </c>
      <c r="C15" s="37" t="s">
        <v>33</v>
      </c>
      <c r="D15" s="95">
        <f>'[1]ΠΙΝ. 18α'!E14</f>
        <v>54583767</v>
      </c>
      <c r="E15" s="95">
        <f>'[1]ΠΙΝ. 18α'!F14</f>
        <v>13645942</v>
      </c>
      <c r="F15" s="95">
        <f>'[1]ΠΙΝ. 18α'!I14</f>
        <v>68229709</v>
      </c>
      <c r="G15" s="91">
        <f>'ΠΙΝ. 18α'!Q15</f>
        <v>54583767</v>
      </c>
      <c r="H15" s="91">
        <f>'[1]ΠΙΝ. 18α'!R14</f>
        <v>13645942</v>
      </c>
      <c r="I15" s="91">
        <f>'ΠΙΝ. 18α'!U15</f>
        <v>68229709</v>
      </c>
      <c r="J15" s="96">
        <f t="shared" ref="J15:L19" si="38">G15-D15</f>
        <v>0</v>
      </c>
      <c r="K15" s="96">
        <f t="shared" si="38"/>
        <v>0</v>
      </c>
      <c r="L15" s="96">
        <f t="shared" si="38"/>
        <v>0</v>
      </c>
      <c r="M15" s="91">
        <f>G15+5764607</f>
        <v>60348374</v>
      </c>
      <c r="N15" s="91">
        <f>O15-M15</f>
        <v>15087094</v>
      </c>
      <c r="O15" s="91">
        <v>75435468</v>
      </c>
      <c r="P15" s="95">
        <f>M15/O15</f>
        <v>0.79999999469745453</v>
      </c>
      <c r="Q15" s="95">
        <f>M15-D15</f>
        <v>5764607</v>
      </c>
      <c r="R15" s="95">
        <f>O15-F15</f>
        <v>7205759</v>
      </c>
      <c r="S15" s="91">
        <f>T15*0.8</f>
        <v>36049233.416000001</v>
      </c>
      <c r="T15" s="91">
        <v>45061541.770000003</v>
      </c>
      <c r="U15" s="91">
        <f>V15*0.8</f>
        <v>29148547.029748246</v>
      </c>
      <c r="V15" s="91">
        <v>36435683.787185304</v>
      </c>
      <c r="W15" s="91">
        <f>X15*0.8</f>
        <v>29017619.576873213</v>
      </c>
      <c r="X15" s="91">
        <v>36272024.471091516</v>
      </c>
      <c r="Y15" s="91">
        <f>Z15*0.8</f>
        <v>15012885.099644989</v>
      </c>
      <c r="Z15" s="91">
        <v>18766106.374556236</v>
      </c>
      <c r="AA15" s="91"/>
      <c r="AB15" s="91"/>
      <c r="AC15" s="91">
        <f>D15-U15-AA15</f>
        <v>25435219.970251754</v>
      </c>
      <c r="AD15" s="91">
        <f>F15-V15-AB15</f>
        <v>31794025.212814696</v>
      </c>
      <c r="AE15" s="91">
        <f>G15-U15-AA15</f>
        <v>25435219.970251754</v>
      </c>
      <c r="AF15" s="91">
        <f>I15-V15-AB15</f>
        <v>31794025.212814696</v>
      </c>
      <c r="AG15" s="91">
        <f>M15-U15-AA15</f>
        <v>31199826.970251754</v>
      </c>
      <c r="AH15" s="91">
        <f>O15-V15-AB15</f>
        <v>38999784.212814696</v>
      </c>
      <c r="AJ15" s="128"/>
      <c r="AK15" s="128"/>
    </row>
    <row r="16" spans="1:37" ht="39.9" customHeight="1" thickBot="1" x14ac:dyDescent="0.35">
      <c r="A16" s="35" t="s">
        <v>59</v>
      </c>
      <c r="B16" s="36" t="s">
        <v>32</v>
      </c>
      <c r="C16" s="39" t="s">
        <v>34</v>
      </c>
      <c r="D16" s="95">
        <f>'[1]ΠΙΝ. 18α'!E15</f>
        <v>14280954</v>
      </c>
      <c r="E16" s="95">
        <f>'[1]ΠΙΝ. 18α'!F15</f>
        <v>3570239</v>
      </c>
      <c r="F16" s="95">
        <f>'[1]ΠΙΝ. 18α'!I15</f>
        <v>17851193</v>
      </c>
      <c r="G16" s="95">
        <f>'ΠΙΝ. 18α'!Q16</f>
        <v>14280954</v>
      </c>
      <c r="H16" s="95">
        <f>'[1]ΠΙΝ. 18α'!R15</f>
        <v>3570239</v>
      </c>
      <c r="I16" s="95">
        <f>'ΠΙΝ. 18α'!U16</f>
        <v>17851193</v>
      </c>
      <c r="J16" s="96">
        <f t="shared" si="38"/>
        <v>0</v>
      </c>
      <c r="K16" s="96">
        <f t="shared" si="38"/>
        <v>0</v>
      </c>
      <c r="L16" s="96">
        <f t="shared" si="38"/>
        <v>0</v>
      </c>
      <c r="M16" s="95">
        <v>14280954</v>
      </c>
      <c r="N16" s="95">
        <f t="shared" ref="N16:N19" si="39">O16-M16</f>
        <v>3570239</v>
      </c>
      <c r="O16" s="95">
        <v>17851193</v>
      </c>
      <c r="P16" s="95">
        <f t="shared" ref="P16:P19" si="40">M16/O16</f>
        <v>0.79999997759253405</v>
      </c>
      <c r="Q16" s="95">
        <f>M16-D16</f>
        <v>0</v>
      </c>
      <c r="R16" s="95">
        <f>O16-F16</f>
        <v>0</v>
      </c>
      <c r="S16" s="95">
        <f t="shared" ref="S16:U17" si="41">T16*0.8</f>
        <v>9431701.6960000005</v>
      </c>
      <c r="T16" s="95">
        <v>11789627.119999999</v>
      </c>
      <c r="U16" s="95">
        <f t="shared" si="41"/>
        <v>7626242.7502806904</v>
      </c>
      <c r="V16" s="95">
        <v>9532803.4378508627</v>
      </c>
      <c r="W16" s="95">
        <f t="shared" ref="W16:Y17" si="42">X16*0.8</f>
        <v>7591987.7139222091</v>
      </c>
      <c r="X16" s="95">
        <v>9489984.6424027607</v>
      </c>
      <c r="Y16" s="95">
        <f t="shared" si="42"/>
        <v>3927876.9550714539</v>
      </c>
      <c r="Z16" s="95">
        <v>4909846.1938393172</v>
      </c>
      <c r="AA16" s="95"/>
      <c r="AB16" s="95"/>
      <c r="AC16" s="95">
        <f>D16-U16-AA16</f>
        <v>6654711.2497193096</v>
      </c>
      <c r="AD16" s="95">
        <f>F16-V16-AB16</f>
        <v>8318389.5621491373</v>
      </c>
      <c r="AE16" s="95">
        <f>G16-U16-AA16</f>
        <v>6654711.2497193096</v>
      </c>
      <c r="AF16" s="95">
        <f>I16-V16-AB16</f>
        <v>8318389.5621491373</v>
      </c>
      <c r="AG16" s="95">
        <f>M16-U16-AA16</f>
        <v>6654711.2497193096</v>
      </c>
      <c r="AH16" s="95">
        <f>O16-V16-AB16</f>
        <v>8318389.5621491373</v>
      </c>
      <c r="AJ16" s="128"/>
      <c r="AK16" s="128"/>
    </row>
    <row r="17" spans="1:37" ht="39.9" customHeight="1" thickBot="1" x14ac:dyDescent="0.35">
      <c r="A17" s="35" t="s">
        <v>59</v>
      </c>
      <c r="B17" s="36" t="s">
        <v>32</v>
      </c>
      <c r="C17" s="39" t="s">
        <v>35</v>
      </c>
      <c r="D17" s="95">
        <f>'[1]ΠΙΝ. 18α'!E16</f>
        <v>14392144</v>
      </c>
      <c r="E17" s="95">
        <f>'[1]ΠΙΝ. 18α'!F16</f>
        <v>3598036</v>
      </c>
      <c r="F17" s="95">
        <f>'[1]ΠΙΝ. 18α'!I16</f>
        <v>17990180</v>
      </c>
      <c r="G17" s="91">
        <f>'ΠΙΝ. 18α'!Q17</f>
        <v>14392144</v>
      </c>
      <c r="H17" s="91">
        <f>'[1]ΠΙΝ. 18α'!R16</f>
        <v>3598036</v>
      </c>
      <c r="I17" s="91">
        <f>'ΠΙΝ. 18α'!U17</f>
        <v>17990180</v>
      </c>
      <c r="J17" s="96">
        <f t="shared" si="38"/>
        <v>0</v>
      </c>
      <c r="K17" s="96">
        <f t="shared" si="38"/>
        <v>0</v>
      </c>
      <c r="L17" s="96">
        <f t="shared" si="38"/>
        <v>0</v>
      </c>
      <c r="M17" s="91">
        <f>G17-5332906</f>
        <v>9059238</v>
      </c>
      <c r="N17" s="91">
        <f t="shared" si="39"/>
        <v>2264810</v>
      </c>
      <c r="O17" s="91">
        <v>11324048</v>
      </c>
      <c r="P17" s="95">
        <f t="shared" si="40"/>
        <v>0.79999996467694234</v>
      </c>
      <c r="Q17" s="95">
        <f>M17-D17</f>
        <v>-5332906</v>
      </c>
      <c r="R17" s="95">
        <f>O17-F17</f>
        <v>-6666132</v>
      </c>
      <c r="S17" s="91">
        <f t="shared" si="41"/>
        <v>9505133.5840000007</v>
      </c>
      <c r="T17" s="91">
        <v>11881416.98</v>
      </c>
      <c r="U17" s="91">
        <f t="shared" si="41"/>
        <v>7685620.3570448626</v>
      </c>
      <c r="V17" s="91">
        <v>9607025.4463060778</v>
      </c>
      <c r="W17" s="91">
        <f t="shared" si="42"/>
        <v>7651098.6124074571</v>
      </c>
      <c r="X17" s="91">
        <v>9563873.2655093204</v>
      </c>
      <c r="Y17" s="91">
        <f t="shared" si="42"/>
        <v>3958459.2405943871</v>
      </c>
      <c r="Z17" s="91">
        <v>4948074.0507429838</v>
      </c>
      <c r="AA17" s="91"/>
      <c r="AB17" s="91"/>
      <c r="AC17" s="91">
        <f t="shared" ref="AC17:AC19" si="43">D17-U17-AA17</f>
        <v>6706523.6429551374</v>
      </c>
      <c r="AD17" s="91">
        <f>F17-V17-AB17</f>
        <v>8383154.5536939222</v>
      </c>
      <c r="AE17" s="124">
        <f>G17-U17-AA17</f>
        <v>6706523.6429551374</v>
      </c>
      <c r="AF17" s="124">
        <f>I17-V17-AB17</f>
        <v>8383154.5536939222</v>
      </c>
      <c r="AG17" s="124">
        <f>M17-U17-AA17</f>
        <v>1373617.6429551374</v>
      </c>
      <c r="AH17" s="124">
        <f>O17-V17-AB17</f>
        <v>1717022.5536939222</v>
      </c>
      <c r="AJ17" s="128"/>
      <c r="AK17" s="128"/>
    </row>
    <row r="18" spans="1:37" ht="39.9" customHeight="1" thickBot="1" x14ac:dyDescent="0.35">
      <c r="A18" s="35" t="s">
        <v>60</v>
      </c>
      <c r="B18" s="36" t="s">
        <v>32</v>
      </c>
      <c r="C18" s="39" t="s">
        <v>34</v>
      </c>
      <c r="D18" s="95">
        <f>'[1]ΠΙΝ. 18α'!E17</f>
        <v>4132795</v>
      </c>
      <c r="E18" s="95">
        <f>'[1]ΠΙΝ. 18α'!F17</f>
        <v>4132795</v>
      </c>
      <c r="F18" s="95">
        <f>'[1]ΠΙΝ. 18α'!I17</f>
        <v>8265590</v>
      </c>
      <c r="G18" s="95">
        <f>'ΠΙΝ. 18α'!Q18</f>
        <v>4132795</v>
      </c>
      <c r="H18" s="95">
        <f>'[1]ΠΙΝ. 18α'!R17</f>
        <v>4132795</v>
      </c>
      <c r="I18" s="95">
        <f>'ΠΙΝ. 18α'!U18</f>
        <v>8265590</v>
      </c>
      <c r="J18" s="96">
        <f t="shared" si="38"/>
        <v>0</v>
      </c>
      <c r="K18" s="96">
        <f t="shared" si="38"/>
        <v>0</v>
      </c>
      <c r="L18" s="96">
        <f t="shared" si="38"/>
        <v>0</v>
      </c>
      <c r="M18" s="95">
        <v>4132795</v>
      </c>
      <c r="N18" s="95">
        <f t="shared" si="39"/>
        <v>4132795</v>
      </c>
      <c r="O18" s="95">
        <v>8265590</v>
      </c>
      <c r="P18" s="95">
        <f t="shared" si="40"/>
        <v>0.5</v>
      </c>
      <c r="Q18" s="95">
        <f>M18-D18</f>
        <v>0</v>
      </c>
      <c r="R18" s="95">
        <f>O18-F18</f>
        <v>0</v>
      </c>
      <c r="S18" s="95">
        <f>T18*0.5</f>
        <v>2729461.125</v>
      </c>
      <c r="T18" s="95">
        <v>5458922.25</v>
      </c>
      <c r="U18" s="95">
        <f>V18*0.5</f>
        <v>2206974.5453299917</v>
      </c>
      <c r="V18" s="95">
        <v>4413949.0906599835</v>
      </c>
      <c r="W18" s="95">
        <f>X18*0.5</f>
        <v>2197061.4077905738</v>
      </c>
      <c r="X18" s="95">
        <v>4394122.8155811476</v>
      </c>
      <c r="Y18" s="95">
        <f>Z18*0.5</f>
        <v>1136696.6330454028</v>
      </c>
      <c r="Z18" s="95">
        <v>2273393.2660908056</v>
      </c>
      <c r="AA18" s="95"/>
      <c r="AB18" s="95"/>
      <c r="AC18" s="95">
        <f t="shared" si="43"/>
        <v>1925820.4546700083</v>
      </c>
      <c r="AD18" s="95">
        <f>F18-V18-AB18</f>
        <v>3851640.9093400165</v>
      </c>
      <c r="AE18" s="125">
        <f>G18-U18-AA18</f>
        <v>1925820.4546700083</v>
      </c>
      <c r="AF18" s="125">
        <f>I18-V18-AB18</f>
        <v>3851640.9093400165</v>
      </c>
      <c r="AG18" s="95">
        <f>M18-U18-AA18</f>
        <v>1925820.4546700083</v>
      </c>
      <c r="AH18" s="125">
        <f>O18-V18-AB18</f>
        <v>3851640.9093400165</v>
      </c>
      <c r="AJ18" s="128"/>
      <c r="AK18" s="128"/>
    </row>
    <row r="19" spans="1:37" ht="39.9" customHeight="1" thickBot="1" x14ac:dyDescent="0.35">
      <c r="A19" s="35" t="s">
        <v>61</v>
      </c>
      <c r="B19" s="36" t="s">
        <v>32</v>
      </c>
      <c r="C19" s="39" t="s">
        <v>35</v>
      </c>
      <c r="D19" s="95">
        <f>'[1]ΠΙΝ. 18α'!E18</f>
        <v>1165051</v>
      </c>
      <c r="E19" s="95">
        <f>'[1]ΠΙΝ. 18α'!F18</f>
        <v>1165051</v>
      </c>
      <c r="F19" s="95">
        <f>'[1]ΠΙΝ. 18α'!I18</f>
        <v>2330102</v>
      </c>
      <c r="G19" s="91">
        <f>'ΠΙΝ. 18α'!Q19</f>
        <v>1165051</v>
      </c>
      <c r="H19" s="91">
        <f>'[1]ΠΙΝ. 18α'!R18</f>
        <v>1165051</v>
      </c>
      <c r="I19" s="91">
        <f>'ΠΙΝ. 18α'!U19</f>
        <v>2330102</v>
      </c>
      <c r="J19" s="96">
        <f t="shared" si="38"/>
        <v>0</v>
      </c>
      <c r="K19" s="96">
        <f t="shared" si="38"/>
        <v>0</v>
      </c>
      <c r="L19" s="96">
        <f t="shared" si="38"/>
        <v>0</v>
      </c>
      <c r="M19" s="91">
        <f>G19-431701</f>
        <v>733350</v>
      </c>
      <c r="N19" s="91">
        <f t="shared" si="39"/>
        <v>711350</v>
      </c>
      <c r="O19" s="91">
        <v>1444700</v>
      </c>
      <c r="P19" s="95">
        <f t="shared" si="40"/>
        <v>0.50761403751643941</v>
      </c>
      <c r="Q19" s="95">
        <f>M19-D19</f>
        <v>-431701</v>
      </c>
      <c r="R19" s="95">
        <f>O19-F19</f>
        <v>-885402</v>
      </c>
      <c r="S19" s="91">
        <f>T19*0.5</f>
        <v>769441.71499999997</v>
      </c>
      <c r="T19" s="91">
        <v>1538883.43</v>
      </c>
      <c r="U19" s="91">
        <f>V19*0.5</f>
        <v>622154.54399888706</v>
      </c>
      <c r="V19" s="91">
        <v>1244309.0879977741</v>
      </c>
      <c r="W19" s="91">
        <f>X19*0.5</f>
        <v>619359.99270762492</v>
      </c>
      <c r="X19" s="91">
        <v>1238719.9854152498</v>
      </c>
      <c r="Y19" s="91">
        <f>Z19*0.5</f>
        <v>320439.1173853302</v>
      </c>
      <c r="Z19" s="91">
        <v>640878.23477066041</v>
      </c>
      <c r="AA19" s="91"/>
      <c r="AB19" s="91"/>
      <c r="AC19" s="91">
        <f t="shared" si="43"/>
        <v>542896.45600111294</v>
      </c>
      <c r="AD19" s="91">
        <f>F19-V19-AB19</f>
        <v>1085792.9120022259</v>
      </c>
      <c r="AE19" s="124">
        <f>G19-U19-AA19</f>
        <v>542896.45600111294</v>
      </c>
      <c r="AF19" s="124">
        <f>I19-V19-AB19</f>
        <v>1085792.9120022259</v>
      </c>
      <c r="AG19" s="124">
        <f>M19-U19-AA19</f>
        <v>111195.45600111294</v>
      </c>
      <c r="AH19" s="124">
        <f>O19-V19-AB19</f>
        <v>200390.91200222587</v>
      </c>
      <c r="AJ19" s="128"/>
      <c r="AK19" s="128"/>
    </row>
    <row r="20" spans="1:37" s="97" customFormat="1" ht="39.9" customHeight="1" thickBot="1" x14ac:dyDescent="0.35">
      <c r="A20" s="41" t="s">
        <v>164</v>
      </c>
      <c r="B20" s="43" t="s">
        <v>32</v>
      </c>
      <c r="C20" s="43"/>
      <c r="D20" s="44">
        <f>SUM(D15:D19)</f>
        <v>88554711</v>
      </c>
      <c r="E20" s="44">
        <f t="shared" ref="E20:J20" si="44">SUM(E15:E19)</f>
        <v>26112063</v>
      </c>
      <c r="F20" s="44">
        <f t="shared" si="44"/>
        <v>114666774</v>
      </c>
      <c r="G20" s="44">
        <f t="shared" si="44"/>
        <v>88554711</v>
      </c>
      <c r="H20" s="44">
        <f t="shared" si="44"/>
        <v>26112063</v>
      </c>
      <c r="I20" s="44">
        <f t="shared" si="44"/>
        <v>114666774</v>
      </c>
      <c r="J20" s="44">
        <f t="shared" si="44"/>
        <v>0</v>
      </c>
      <c r="K20" s="44">
        <f t="shared" ref="K20:L20" si="45">SUM(K15:K19)</f>
        <v>0</v>
      </c>
      <c r="L20" s="44">
        <f t="shared" si="45"/>
        <v>0</v>
      </c>
      <c r="M20" s="44">
        <f t="shared" ref="M20:R20" si="46">SUM(M15:M19)</f>
        <v>88554711</v>
      </c>
      <c r="N20" s="44">
        <f t="shared" si="46"/>
        <v>25766288</v>
      </c>
      <c r="O20" s="44">
        <f t="shared" si="46"/>
        <v>114320999</v>
      </c>
      <c r="P20" s="44"/>
      <c r="Q20" s="44">
        <f t="shared" si="46"/>
        <v>0</v>
      </c>
      <c r="R20" s="44">
        <f t="shared" si="46"/>
        <v>-345775</v>
      </c>
      <c r="S20" s="44">
        <f t="shared" ref="S20" si="47">SUM(S15:S19)</f>
        <v>58484971.536000006</v>
      </c>
      <c r="T20" s="44">
        <f t="shared" ref="T20" si="48">SUM(T15:T19)</f>
        <v>75730391.550000012</v>
      </c>
      <c r="U20" s="44">
        <f t="shared" ref="U20" si="49">SUM(U15:U19)</f>
        <v>47289539.226402678</v>
      </c>
      <c r="V20" s="44">
        <f t="shared" ref="V20:Z20" si="50">SUM(V15:V19)</f>
        <v>61233770.850000001</v>
      </c>
      <c r="W20" s="44">
        <f t="shared" si="50"/>
        <v>47077127.303701073</v>
      </c>
      <c r="X20" s="44">
        <f t="shared" si="50"/>
        <v>60958725.18</v>
      </c>
      <c r="Y20" s="44">
        <f t="shared" si="50"/>
        <v>24356357.045741562</v>
      </c>
      <c r="Z20" s="44">
        <f t="shared" si="50"/>
        <v>31538298.120000005</v>
      </c>
      <c r="AA20" s="44">
        <f t="shared" ref="AA20" si="51">SUM(AA15:AA19)</f>
        <v>0</v>
      </c>
      <c r="AB20" s="44">
        <f t="shared" ref="AB20" si="52">SUM(AB15:AB19)</f>
        <v>0</v>
      </c>
      <c r="AC20" s="44">
        <f t="shared" ref="AC20" si="53">SUM(AC15:AC19)</f>
        <v>41265171.773597322</v>
      </c>
      <c r="AD20" s="44">
        <f t="shared" ref="AD20" si="54">SUM(AD15:AD19)</f>
        <v>53433003.149999999</v>
      </c>
      <c r="AE20" s="44">
        <f t="shared" ref="AE20:AH20" si="55">SUM(AE15:AE19)</f>
        <v>41265171.773597322</v>
      </c>
      <c r="AF20" s="44">
        <f t="shared" si="55"/>
        <v>53433003.149999999</v>
      </c>
      <c r="AG20" s="44">
        <f t="shared" si="55"/>
        <v>41265171.773597322</v>
      </c>
      <c r="AH20" s="44">
        <f t="shared" si="55"/>
        <v>53087228.149999999</v>
      </c>
    </row>
    <row r="21" spans="1:37" ht="39.9" customHeight="1" thickBot="1" x14ac:dyDescent="0.35">
      <c r="A21" s="35" t="s">
        <v>62</v>
      </c>
      <c r="B21" s="36" t="s">
        <v>32</v>
      </c>
      <c r="C21" s="39" t="s">
        <v>33</v>
      </c>
      <c r="D21" s="95">
        <f>'[1]ΠΙΝ. 18α'!E19</f>
        <v>2274324</v>
      </c>
      <c r="E21" s="95">
        <f>'[1]ΠΙΝ. 18α'!F19</f>
        <v>568581</v>
      </c>
      <c r="F21" s="95">
        <f>'[1]ΠΙΝ. 18α'!I19</f>
        <v>2842905</v>
      </c>
      <c r="G21" s="91">
        <f>'ΠΙΝ. 18α'!Q20</f>
        <v>3426958</v>
      </c>
      <c r="H21" s="91">
        <f>'[1]ΠΙΝ. 18α'!R19</f>
        <v>856739.80862981174</v>
      </c>
      <c r="I21" s="91">
        <f>'ΠΙΝ. 18α'!U20</f>
        <v>4283698</v>
      </c>
      <c r="J21" s="96">
        <f t="shared" ref="J21:L25" si="56">G21-D21</f>
        <v>1152634</v>
      </c>
      <c r="K21" s="96">
        <f t="shared" si="56"/>
        <v>288158.80862981174</v>
      </c>
      <c r="L21" s="96">
        <f t="shared" si="56"/>
        <v>1440793</v>
      </c>
      <c r="M21" s="91">
        <f>G21+291716</f>
        <v>3718674</v>
      </c>
      <c r="N21" s="91">
        <f>O21-M21</f>
        <v>929669</v>
      </c>
      <c r="O21" s="91">
        <v>4648343</v>
      </c>
      <c r="P21" s="95">
        <f>M21/O21</f>
        <v>0.79999991394783043</v>
      </c>
      <c r="Q21" s="95">
        <f>M21-D21</f>
        <v>1444350</v>
      </c>
      <c r="R21" s="95">
        <f>O21-F21</f>
        <v>1805438</v>
      </c>
      <c r="S21" s="91">
        <f>T21*0.8</f>
        <v>1203261.0319999999</v>
      </c>
      <c r="T21" s="91">
        <v>1504076.2899999998</v>
      </c>
      <c r="U21" s="91">
        <f>V21*0.8</f>
        <v>634112.98605158471</v>
      </c>
      <c r="V21" s="91">
        <v>792641.23256448086</v>
      </c>
      <c r="W21" s="91">
        <f>X21*0.8</f>
        <v>275703.60201688111</v>
      </c>
      <c r="X21" s="91">
        <v>344629.50252110139</v>
      </c>
      <c r="Y21" s="91">
        <f>Z21*0.8</f>
        <v>146100.87687581478</v>
      </c>
      <c r="Z21" s="91">
        <v>182626.09609476847</v>
      </c>
      <c r="AA21" s="91"/>
      <c r="AB21" s="91"/>
      <c r="AC21" s="91">
        <f>D21-U21-AA21</f>
        <v>1640211.0139484154</v>
      </c>
      <c r="AD21" s="91">
        <f>F21-V21-AB21</f>
        <v>2050263.767435519</v>
      </c>
      <c r="AE21" s="91">
        <f>G21-U21-AA21</f>
        <v>2792845.0139484154</v>
      </c>
      <c r="AF21" s="91">
        <f>I21-V21-AB21</f>
        <v>3491056.767435519</v>
      </c>
      <c r="AG21" s="91">
        <f>M21-U21-AA21</f>
        <v>3084561.0139484154</v>
      </c>
      <c r="AH21" s="91">
        <f>O21-V21-AB21</f>
        <v>3855701.767435519</v>
      </c>
      <c r="AJ21" s="128"/>
      <c r="AK21" s="128"/>
    </row>
    <row r="22" spans="1:37" ht="39.9" customHeight="1" thickBot="1" x14ac:dyDescent="0.35">
      <c r="A22" s="35" t="s">
        <v>62</v>
      </c>
      <c r="B22" s="36" t="s">
        <v>32</v>
      </c>
      <c r="C22" s="39" t="s">
        <v>34</v>
      </c>
      <c r="D22" s="95">
        <f>'[1]ΠΙΝ. 18α'!E20</f>
        <v>595040</v>
      </c>
      <c r="E22" s="95">
        <f>'[1]ΠΙΝ. 18α'!F20</f>
        <v>148760</v>
      </c>
      <c r="F22" s="95">
        <f>'[1]ΠΙΝ. 18α'!I20</f>
        <v>743800</v>
      </c>
      <c r="G22" s="95">
        <f>'ΠΙΝ. 18α'!Q21</f>
        <v>1142708</v>
      </c>
      <c r="H22" s="95">
        <f>'[1]ΠΙΝ. 18α'!R20</f>
        <v>285677.09013104555</v>
      </c>
      <c r="I22" s="95">
        <f>'ΠΙΝ. 18α'!U21</f>
        <v>1428385</v>
      </c>
      <c r="J22" s="96">
        <f t="shared" si="56"/>
        <v>547668</v>
      </c>
      <c r="K22" s="96">
        <f t="shared" si="56"/>
        <v>136917.09013104555</v>
      </c>
      <c r="L22" s="96">
        <f t="shared" si="56"/>
        <v>684585</v>
      </c>
      <c r="M22" s="95">
        <v>1142708</v>
      </c>
      <c r="N22" s="95">
        <f t="shared" ref="N22:N25" si="57">O22-M22</f>
        <v>285677</v>
      </c>
      <c r="O22" s="95">
        <v>1428385</v>
      </c>
      <c r="P22" s="95">
        <f t="shared" ref="P22:P25" si="58">M22/O22</f>
        <v>0.8</v>
      </c>
      <c r="Q22" s="95">
        <f>M22-D22</f>
        <v>547668</v>
      </c>
      <c r="R22" s="95">
        <f>O22-F22</f>
        <v>684585</v>
      </c>
      <c r="S22" s="95">
        <f t="shared" ref="S22:U23" si="59">T22*0.8</f>
        <v>314813.66399999999</v>
      </c>
      <c r="T22" s="95">
        <v>393517.07999999996</v>
      </c>
      <c r="U22" s="95">
        <f t="shared" si="59"/>
        <v>165905.33853366159</v>
      </c>
      <c r="V22" s="95">
        <v>207381.67316707698</v>
      </c>
      <c r="W22" s="95">
        <f t="shared" ref="W22:Y23" si="60">X22*0.8</f>
        <v>72133.358618584709</v>
      </c>
      <c r="X22" s="95">
        <v>90166.698273230882</v>
      </c>
      <c r="Y22" s="95">
        <f t="shared" si="60"/>
        <v>38224.91570323248</v>
      </c>
      <c r="Z22" s="95">
        <v>47781.144629040602</v>
      </c>
      <c r="AA22" s="95"/>
      <c r="AB22" s="95"/>
      <c r="AC22" s="95">
        <f>D22-U22-AA22</f>
        <v>429134.66146633844</v>
      </c>
      <c r="AD22" s="95">
        <f>F22-V22-AB22</f>
        <v>536418.32683292299</v>
      </c>
      <c r="AE22" s="95">
        <f>G22-U22-AA22</f>
        <v>976802.66146633844</v>
      </c>
      <c r="AF22" s="95">
        <f>I22-V22-AB22</f>
        <v>1221003.3268329231</v>
      </c>
      <c r="AG22" s="95">
        <f>M22-U22-AA22</f>
        <v>976802.66146633844</v>
      </c>
      <c r="AH22" s="95">
        <f>O22-V22-AB22</f>
        <v>1221003.3268329231</v>
      </c>
      <c r="AJ22" s="128"/>
      <c r="AK22" s="128"/>
    </row>
    <row r="23" spans="1:37" ht="39.9" customHeight="1" thickBot="1" x14ac:dyDescent="0.35">
      <c r="A23" s="35" t="s">
        <v>62</v>
      </c>
      <c r="B23" s="36" t="s">
        <v>32</v>
      </c>
      <c r="C23" s="39" t="s">
        <v>35</v>
      </c>
      <c r="D23" s="95">
        <f>'[1]ΠΙΝ. 18α'!E21</f>
        <v>599673</v>
      </c>
      <c r="E23" s="95">
        <f>'[1]ΠΙΝ. 18α'!F21</f>
        <v>149919</v>
      </c>
      <c r="F23" s="95">
        <f>'[1]ΠΙΝ. 18α'!I21</f>
        <v>749592</v>
      </c>
      <c r="G23" s="91">
        <f>'ΠΙΝ. 18α'!Q22</f>
        <v>720100</v>
      </c>
      <c r="H23" s="91">
        <f>'[1]ΠΙΝ. 18α'!R21</f>
        <v>180024.45191619417</v>
      </c>
      <c r="I23" s="91">
        <f>'ΠΙΝ. 18α'!U22</f>
        <v>900124</v>
      </c>
      <c r="J23" s="96">
        <f t="shared" si="56"/>
        <v>120427</v>
      </c>
      <c r="K23" s="96">
        <f t="shared" si="56"/>
        <v>30105.451916194172</v>
      </c>
      <c r="L23" s="96">
        <f t="shared" si="56"/>
        <v>150532</v>
      </c>
      <c r="M23" s="91">
        <f>G23-266828</f>
        <v>453272</v>
      </c>
      <c r="N23" s="91">
        <f t="shared" si="57"/>
        <v>113318</v>
      </c>
      <c r="O23" s="91">
        <v>566590</v>
      </c>
      <c r="P23" s="95">
        <f t="shared" si="58"/>
        <v>0.8</v>
      </c>
      <c r="Q23" s="95">
        <f>M23-D23</f>
        <v>-146401</v>
      </c>
      <c r="R23" s="95">
        <f>O23-F23</f>
        <v>-183002</v>
      </c>
      <c r="S23" s="91">
        <f t="shared" si="59"/>
        <v>317264.77600000007</v>
      </c>
      <c r="T23" s="91">
        <v>396580.97000000003</v>
      </c>
      <c r="U23" s="91">
        <f t="shared" si="59"/>
        <v>167197.07055349089</v>
      </c>
      <c r="V23" s="91">
        <v>208996.33819186362</v>
      </c>
      <c r="W23" s="91">
        <f t="shared" si="60"/>
        <v>72694.985928766473</v>
      </c>
      <c r="X23" s="91">
        <v>90868.732410958095</v>
      </c>
      <c r="Y23" s="91">
        <f t="shared" si="60"/>
        <v>38522.533296527246</v>
      </c>
      <c r="Z23" s="91">
        <v>48153.16662065906</v>
      </c>
      <c r="AA23" s="91"/>
      <c r="AB23" s="91"/>
      <c r="AC23" s="91">
        <f t="shared" ref="AC23:AC25" si="61">D23-U23-AA23</f>
        <v>432475.92944650911</v>
      </c>
      <c r="AD23" s="91">
        <f>F23-V23-AB23</f>
        <v>540595.66180813638</v>
      </c>
      <c r="AE23" s="124">
        <f>G23-U23-AA23</f>
        <v>552902.92944650911</v>
      </c>
      <c r="AF23" s="124">
        <f>I23-V23-AB23</f>
        <v>691127.66180813638</v>
      </c>
      <c r="AG23" s="124">
        <f>M23-U23-AA23</f>
        <v>286074.92944650911</v>
      </c>
      <c r="AH23" s="124">
        <f>O23-V23-AB23</f>
        <v>357593.66180813638</v>
      </c>
      <c r="AJ23" s="128"/>
      <c r="AK23" s="128"/>
    </row>
    <row r="24" spans="1:37" ht="39.9" customHeight="1" thickBot="1" x14ac:dyDescent="0.35">
      <c r="A24" s="35" t="s">
        <v>64</v>
      </c>
      <c r="B24" s="36" t="s">
        <v>32</v>
      </c>
      <c r="C24" s="39" t="s">
        <v>34</v>
      </c>
      <c r="D24" s="95">
        <f>'[1]ΠΙΝ. 18α'!E22</f>
        <v>172200</v>
      </c>
      <c r="E24" s="95">
        <f>'[1]ΠΙΝ. 18α'!F22</f>
        <v>172200</v>
      </c>
      <c r="F24" s="95">
        <f>'[1]ΠΙΝ. 18α'!I22</f>
        <v>344400</v>
      </c>
      <c r="G24" s="95">
        <f>'ΠΙΝ. 18α'!Q23</f>
        <v>332850</v>
      </c>
      <c r="H24" s="95">
        <f>'[1]ΠΙΝ. 18α'!R22</f>
        <v>332849.8713246733</v>
      </c>
      <c r="I24" s="95">
        <f>'ΠΙΝ. 18α'!U23</f>
        <v>665700</v>
      </c>
      <c r="J24" s="96">
        <f t="shared" si="56"/>
        <v>160650</v>
      </c>
      <c r="K24" s="96">
        <f t="shared" si="56"/>
        <v>160649.8713246733</v>
      </c>
      <c r="L24" s="96">
        <f t="shared" si="56"/>
        <v>321300</v>
      </c>
      <c r="M24" s="95">
        <v>332850</v>
      </c>
      <c r="N24" s="95">
        <f t="shared" si="57"/>
        <v>332850</v>
      </c>
      <c r="O24" s="95">
        <v>665700</v>
      </c>
      <c r="P24" s="95">
        <f t="shared" si="58"/>
        <v>0.5</v>
      </c>
      <c r="Q24" s="95">
        <f>M24-D24</f>
        <v>160650</v>
      </c>
      <c r="R24" s="95">
        <f>O24-F24</f>
        <v>321300</v>
      </c>
      <c r="S24" s="95">
        <f>T24*0.5</f>
        <v>91104.59</v>
      </c>
      <c r="T24" s="95">
        <v>182209.18</v>
      </c>
      <c r="U24" s="95">
        <f>V24*0.5</f>
        <v>48011.697380688507</v>
      </c>
      <c r="V24" s="95">
        <v>96023.394761377014</v>
      </c>
      <c r="W24" s="95">
        <f>X24*0.5</f>
        <v>20874.825461662211</v>
      </c>
      <c r="X24" s="95">
        <v>41749.650923324421</v>
      </c>
      <c r="Y24" s="95">
        <f>Z24*0.5</f>
        <v>11061.989332992813</v>
      </c>
      <c r="Z24" s="95">
        <v>22123.978665985625</v>
      </c>
      <c r="AA24" s="95"/>
      <c r="AB24" s="95"/>
      <c r="AC24" s="95">
        <f t="shared" si="61"/>
        <v>124188.30261931149</v>
      </c>
      <c r="AD24" s="95">
        <f>F24-V24-AB24</f>
        <v>248376.60523862299</v>
      </c>
      <c r="AE24" s="125">
        <f>G24-U24-AA24</f>
        <v>284838.30261931149</v>
      </c>
      <c r="AF24" s="125">
        <f>I24-V24-AB24</f>
        <v>569676.60523862299</v>
      </c>
      <c r="AG24" s="125">
        <f>M24-U24-AA24</f>
        <v>284838.30261931149</v>
      </c>
      <c r="AH24" s="125">
        <f>O24-V24-AB24</f>
        <v>569676.60523862299</v>
      </c>
      <c r="AJ24" s="128"/>
      <c r="AK24" s="128"/>
    </row>
    <row r="25" spans="1:37" ht="39.9" customHeight="1" thickBot="1" x14ac:dyDescent="0.35">
      <c r="A25" s="40" t="s">
        <v>65</v>
      </c>
      <c r="B25" s="36" t="s">
        <v>32</v>
      </c>
      <c r="C25" s="39" t="s">
        <v>35</v>
      </c>
      <c r="D25" s="95">
        <f>'[1]ΠΙΝ. 18α'!E23</f>
        <v>48544</v>
      </c>
      <c r="E25" s="95">
        <f>'[1]ΠΙΝ. 18α'!F23</f>
        <v>48544</v>
      </c>
      <c r="F25" s="95">
        <f>'[1]ΠΙΝ. 18α'!I23</f>
        <v>97088</v>
      </c>
      <c r="G25" s="91">
        <f>'ΠΙΝ. 18α'!Q24</f>
        <v>67165</v>
      </c>
      <c r="H25" s="91">
        <f>'[1]ΠΙΝ. 18α'!R23</f>
        <v>67164.777998275487</v>
      </c>
      <c r="I25" s="91">
        <f>'ΠΙΝ. 18α'!U24</f>
        <v>134330</v>
      </c>
      <c r="J25" s="96">
        <f t="shared" si="56"/>
        <v>18621</v>
      </c>
      <c r="K25" s="96">
        <f t="shared" si="56"/>
        <v>18620.777998275487</v>
      </c>
      <c r="L25" s="96">
        <f t="shared" si="56"/>
        <v>37242</v>
      </c>
      <c r="M25" s="91">
        <f>G25-24888</f>
        <v>42277</v>
      </c>
      <c r="N25" s="91">
        <f t="shared" si="57"/>
        <v>42277</v>
      </c>
      <c r="O25" s="91">
        <v>84554</v>
      </c>
      <c r="P25" s="95">
        <f t="shared" si="58"/>
        <v>0.5</v>
      </c>
      <c r="Q25" s="95">
        <f>M25-D25</f>
        <v>-6267</v>
      </c>
      <c r="R25" s="95">
        <f>O25-F25</f>
        <v>-12534</v>
      </c>
      <c r="S25" s="91">
        <f>T25*0.5</f>
        <v>25682.735000000001</v>
      </c>
      <c r="T25" s="91">
        <v>51365.47</v>
      </c>
      <c r="U25" s="91">
        <f>V25*0.5</f>
        <v>13534.680657600647</v>
      </c>
      <c r="V25" s="91">
        <v>27069.361315201295</v>
      </c>
      <c r="W25" s="91">
        <f>X25*0.5</f>
        <v>5884.6929356926103</v>
      </c>
      <c r="X25" s="91">
        <v>11769.385871385221</v>
      </c>
      <c r="Y25" s="91">
        <f>Z25*0.5</f>
        <v>3118.416994773107</v>
      </c>
      <c r="Z25" s="91">
        <v>6236.8339895462141</v>
      </c>
      <c r="AA25" s="91"/>
      <c r="AB25" s="91"/>
      <c r="AC25" s="91">
        <f t="shared" si="61"/>
        <v>35009.319342399351</v>
      </c>
      <c r="AD25" s="91">
        <f>F25-V25-AB25</f>
        <v>70018.638684798701</v>
      </c>
      <c r="AE25" s="124">
        <f>G25-U25-AA25</f>
        <v>53630.319342399351</v>
      </c>
      <c r="AF25" s="124">
        <f>I25-V25-AB25</f>
        <v>107260.6386847987</v>
      </c>
      <c r="AG25" s="124">
        <f>M25-U25-AA25</f>
        <v>28742.319342399351</v>
      </c>
      <c r="AH25" s="124">
        <f>O25-V25-AB25</f>
        <v>57484.638684798701</v>
      </c>
      <c r="AJ25" s="128"/>
      <c r="AK25" s="128"/>
    </row>
    <row r="26" spans="1:37" s="97" customFormat="1" ht="39.9" customHeight="1" thickBot="1" x14ac:dyDescent="0.35">
      <c r="A26" s="41" t="s">
        <v>165</v>
      </c>
      <c r="B26" s="43" t="s">
        <v>32</v>
      </c>
      <c r="C26" s="43"/>
      <c r="D26" s="44">
        <f>SUM(D21:D25)</f>
        <v>3689781</v>
      </c>
      <c r="E26" s="44">
        <f t="shared" ref="E26:J26" si="62">SUM(E21:E25)</f>
        <v>1088004</v>
      </c>
      <c r="F26" s="44">
        <f t="shared" si="62"/>
        <v>4777785</v>
      </c>
      <c r="G26" s="44">
        <f t="shared" si="62"/>
        <v>5689781</v>
      </c>
      <c r="H26" s="44">
        <f t="shared" si="62"/>
        <v>1722456.0000000005</v>
      </c>
      <c r="I26" s="44">
        <f t="shared" si="62"/>
        <v>7412237</v>
      </c>
      <c r="J26" s="44">
        <f t="shared" si="62"/>
        <v>2000000</v>
      </c>
      <c r="K26" s="44">
        <f t="shared" ref="K26:L26" si="63">SUM(K21:K25)</f>
        <v>634452.00000000023</v>
      </c>
      <c r="L26" s="44">
        <f t="shared" si="63"/>
        <v>2634452</v>
      </c>
      <c r="M26" s="44">
        <f t="shared" ref="M26:R26" si="64">SUM(M21:M25)</f>
        <v>5689781</v>
      </c>
      <c r="N26" s="44">
        <f t="shared" si="64"/>
        <v>1703791</v>
      </c>
      <c r="O26" s="44">
        <f t="shared" si="64"/>
        <v>7393572</v>
      </c>
      <c r="P26" s="44"/>
      <c r="Q26" s="44">
        <f t="shared" si="64"/>
        <v>2000000</v>
      </c>
      <c r="R26" s="44">
        <f t="shared" si="64"/>
        <v>2615787</v>
      </c>
      <c r="S26" s="44">
        <f t="shared" ref="S26" si="65">SUM(S21:S25)</f>
        <v>1952126.7970000003</v>
      </c>
      <c r="T26" s="44">
        <f t="shared" ref="T26" si="66">SUM(T21:T25)</f>
        <v>2527748.9900000002</v>
      </c>
      <c r="U26" s="44">
        <f t="shared" ref="U26" si="67">SUM(U21:U25)</f>
        <v>1028761.7731770263</v>
      </c>
      <c r="V26" s="44">
        <f t="shared" ref="V26:Z26" si="68">SUM(V21:V25)</f>
        <v>1332111.9999999998</v>
      </c>
      <c r="W26" s="44">
        <f t="shared" si="68"/>
        <v>447291.4649615871</v>
      </c>
      <c r="X26" s="44">
        <f t="shared" si="68"/>
        <v>579183.97</v>
      </c>
      <c r="Y26" s="44">
        <f t="shared" si="68"/>
        <v>237028.73220334045</v>
      </c>
      <c r="Z26" s="44">
        <f t="shared" si="68"/>
        <v>306921.21999999997</v>
      </c>
      <c r="AA26" s="44">
        <f t="shared" ref="AA26" si="69">SUM(AA21:AA25)</f>
        <v>0</v>
      </c>
      <c r="AB26" s="44">
        <f t="shared" ref="AB26" si="70">SUM(AB21:AB25)</f>
        <v>0</v>
      </c>
      <c r="AC26" s="44">
        <f t="shared" ref="AC26" si="71">SUM(AC21:AC25)</f>
        <v>2661019.2268229742</v>
      </c>
      <c r="AD26" s="44">
        <f t="shared" ref="AD26" si="72">SUM(AD21:AD25)</f>
        <v>3445673</v>
      </c>
      <c r="AE26" s="44">
        <f t="shared" ref="AE26:AH26" si="73">SUM(AE21:AE25)</f>
        <v>4661019.2268229742</v>
      </c>
      <c r="AF26" s="44">
        <f t="shared" si="73"/>
        <v>6080125</v>
      </c>
      <c r="AG26" s="44">
        <f t="shared" si="73"/>
        <v>4661019.2268229742</v>
      </c>
      <c r="AH26" s="44">
        <f t="shared" si="73"/>
        <v>6061460</v>
      </c>
    </row>
    <row r="27" spans="1:37" ht="39.9" customHeight="1" thickBot="1" x14ac:dyDescent="0.35">
      <c r="A27" s="35" t="s">
        <v>66</v>
      </c>
      <c r="B27" s="36" t="s">
        <v>4</v>
      </c>
      <c r="C27" s="37" t="s">
        <v>33</v>
      </c>
      <c r="D27" s="95">
        <f>'[1]ΠΙΝ. 18α'!E24</f>
        <v>2096544</v>
      </c>
      <c r="E27" s="95">
        <f>'[1]ΠΙΝ. 18α'!F24</f>
        <v>524136</v>
      </c>
      <c r="F27" s="95">
        <f>'[1]ΠΙΝ. 18α'!I24</f>
        <v>2620680</v>
      </c>
      <c r="G27" s="91">
        <f>'ΠΙΝ. 18α'!Q25</f>
        <v>2096544</v>
      </c>
      <c r="H27" s="91">
        <f>'[1]ΠΙΝ. 18α'!R24</f>
        <v>524136</v>
      </c>
      <c r="I27" s="91">
        <f>'ΠΙΝ. 18α'!U25</f>
        <v>2620680</v>
      </c>
      <c r="J27" s="96">
        <f t="shared" ref="J27:L31" si="74">G27-D27</f>
        <v>0</v>
      </c>
      <c r="K27" s="96">
        <f t="shared" si="74"/>
        <v>0</v>
      </c>
      <c r="L27" s="96">
        <f t="shared" si="74"/>
        <v>0</v>
      </c>
      <c r="M27" s="91">
        <v>2096544</v>
      </c>
      <c r="N27" s="91">
        <f>O27-M27</f>
        <v>524136</v>
      </c>
      <c r="O27" s="91">
        <v>2620680</v>
      </c>
      <c r="P27" s="95">
        <f>M27/O27</f>
        <v>0.8</v>
      </c>
      <c r="Q27" s="95">
        <f>M27-D27</f>
        <v>0</v>
      </c>
      <c r="R27" s="95">
        <f>O27-F27</f>
        <v>0</v>
      </c>
      <c r="S27" s="91">
        <f>T27*0.8</f>
        <v>663374.80800000008</v>
      </c>
      <c r="T27" s="91">
        <v>829218.51</v>
      </c>
      <c r="U27" s="91">
        <f>V27*0.8</f>
        <v>162168.07536498117</v>
      </c>
      <c r="V27" s="91">
        <v>202710.09420622644</v>
      </c>
      <c r="W27" s="91"/>
      <c r="X27" s="91"/>
      <c r="Y27" s="91"/>
      <c r="Z27" s="91"/>
      <c r="AA27" s="91"/>
      <c r="AB27" s="91"/>
      <c r="AC27" s="91">
        <f>D27-U27-AA27</f>
        <v>1934375.9246350189</v>
      </c>
      <c r="AD27" s="91">
        <f>F27-V27-AB27</f>
        <v>2417969.9057937735</v>
      </c>
      <c r="AE27" s="91">
        <f>G27-U27-AA27</f>
        <v>1934375.9246350189</v>
      </c>
      <c r="AF27" s="91">
        <f>I27-V27-AB27</f>
        <v>2417969.9057937735</v>
      </c>
      <c r="AG27" s="91">
        <f>M27-U27-AA27</f>
        <v>1934375.9246350189</v>
      </c>
      <c r="AH27" s="91">
        <f>O27-V27-AB27</f>
        <v>2417969.9057937735</v>
      </c>
      <c r="AJ27" s="128"/>
    </row>
    <row r="28" spans="1:37" ht="39.9" customHeight="1" thickBot="1" x14ac:dyDescent="0.35">
      <c r="A28" s="35" t="s">
        <v>66</v>
      </c>
      <c r="B28" s="36" t="s">
        <v>4</v>
      </c>
      <c r="C28" s="39" t="s">
        <v>34</v>
      </c>
      <c r="D28" s="95">
        <f>'[1]ΠΙΝ. 18α'!E25</f>
        <v>363161</v>
      </c>
      <c r="E28" s="95">
        <f>'[1]ΠΙΝ. 18α'!F25</f>
        <v>90791</v>
      </c>
      <c r="F28" s="95">
        <f>'[1]ΠΙΝ. 18α'!I25</f>
        <v>453952</v>
      </c>
      <c r="G28" s="95">
        <f>'ΠΙΝ. 18α'!Q26</f>
        <v>363161</v>
      </c>
      <c r="H28" s="95">
        <f>'[1]ΠΙΝ. 18α'!R25</f>
        <v>90791</v>
      </c>
      <c r="I28" s="95">
        <f>'ΠΙΝ. 18α'!U26</f>
        <v>453952</v>
      </c>
      <c r="J28" s="96">
        <f t="shared" si="74"/>
        <v>0</v>
      </c>
      <c r="K28" s="96">
        <f t="shared" si="74"/>
        <v>0</v>
      </c>
      <c r="L28" s="96">
        <f t="shared" si="74"/>
        <v>0</v>
      </c>
      <c r="M28" s="95">
        <v>363161</v>
      </c>
      <c r="N28" s="95">
        <f t="shared" ref="N28:N31" si="75">O28-M28</f>
        <v>90791</v>
      </c>
      <c r="O28" s="95">
        <v>453952</v>
      </c>
      <c r="P28" s="95">
        <f t="shared" ref="P28:P31" si="76">M28/O28</f>
        <v>0.799998678274355</v>
      </c>
      <c r="Q28" s="95">
        <f>M28-D28</f>
        <v>0</v>
      </c>
      <c r="R28" s="95">
        <f>O28-F28</f>
        <v>0</v>
      </c>
      <c r="S28" s="95">
        <f t="shared" ref="S28:U29" si="77">T28*0.8</f>
        <v>114908.992</v>
      </c>
      <c r="T28" s="95">
        <v>143636.24</v>
      </c>
      <c r="U28" s="95">
        <f t="shared" si="77"/>
        <v>28090.559592315767</v>
      </c>
      <c r="V28" s="95">
        <v>35113.199490394705</v>
      </c>
      <c r="W28" s="95"/>
      <c r="X28" s="95"/>
      <c r="Y28" s="95"/>
      <c r="Z28" s="95"/>
      <c r="AA28" s="95"/>
      <c r="AB28" s="95"/>
      <c r="AC28" s="95">
        <f>D28-U28-AA28</f>
        <v>335070.44040768425</v>
      </c>
      <c r="AD28" s="95">
        <f>F28-V28-AB28</f>
        <v>418838.80050960532</v>
      </c>
      <c r="AE28" s="95">
        <f>G28-U28-AA28</f>
        <v>335070.44040768425</v>
      </c>
      <c r="AF28" s="95">
        <f>I28-V28-AB28</f>
        <v>418838.80050960532</v>
      </c>
      <c r="AG28" s="95">
        <f>M28-U28-AA28</f>
        <v>335070.44040768425</v>
      </c>
      <c r="AH28" s="95">
        <f>O28-V28-AB28</f>
        <v>418838.80050960532</v>
      </c>
      <c r="AJ28" s="128"/>
    </row>
    <row r="29" spans="1:37" ht="39.9" customHeight="1" thickBot="1" x14ac:dyDescent="0.35">
      <c r="A29" s="35" t="s">
        <v>66</v>
      </c>
      <c r="B29" s="36" t="s">
        <v>4</v>
      </c>
      <c r="C29" s="39" t="s">
        <v>35</v>
      </c>
      <c r="D29" s="95">
        <f>'[1]ΠΙΝ. 18α'!E26</f>
        <v>636731</v>
      </c>
      <c r="E29" s="95">
        <f>'[1]ΠΙΝ. 18α'!F26</f>
        <v>159183</v>
      </c>
      <c r="F29" s="95">
        <f>'[1]ΠΙΝ. 18α'!I26</f>
        <v>795914</v>
      </c>
      <c r="G29" s="91">
        <f>'ΠΙΝ. 18α'!Q27</f>
        <v>636731</v>
      </c>
      <c r="H29" s="91">
        <f>'[1]ΠΙΝ. 18α'!R26</f>
        <v>159183</v>
      </c>
      <c r="I29" s="91">
        <f>'ΠΙΝ. 18α'!U27</f>
        <v>795914</v>
      </c>
      <c r="J29" s="96">
        <f t="shared" si="74"/>
        <v>0</v>
      </c>
      <c r="K29" s="96">
        <f t="shared" si="74"/>
        <v>0</v>
      </c>
      <c r="L29" s="96">
        <f t="shared" si="74"/>
        <v>0</v>
      </c>
      <c r="M29" s="91">
        <v>636731</v>
      </c>
      <c r="N29" s="91">
        <f t="shared" si="75"/>
        <v>159183</v>
      </c>
      <c r="O29" s="91">
        <v>795914</v>
      </c>
      <c r="P29" s="95">
        <f t="shared" si="76"/>
        <v>0.79999974871656987</v>
      </c>
      <c r="Q29" s="95">
        <f>M29-D29</f>
        <v>0</v>
      </c>
      <c r="R29" s="95">
        <f>O29-F29</f>
        <v>0</v>
      </c>
      <c r="S29" s="91">
        <f t="shared" si="77"/>
        <v>201470.28000000003</v>
      </c>
      <c r="T29" s="91">
        <v>251837.85</v>
      </c>
      <c r="U29" s="91">
        <f t="shared" si="77"/>
        <v>49251.262696978571</v>
      </c>
      <c r="V29" s="91">
        <v>61564.078371223208</v>
      </c>
      <c r="W29" s="91"/>
      <c r="X29" s="91"/>
      <c r="Y29" s="91"/>
      <c r="Z29" s="91"/>
      <c r="AA29" s="91"/>
      <c r="AB29" s="91"/>
      <c r="AC29" s="91">
        <f t="shared" ref="AC29:AC31" si="78">D29-U29-AA29</f>
        <v>587479.73730302148</v>
      </c>
      <c r="AD29" s="91">
        <f>F29-V29-AB29</f>
        <v>734349.92162877682</v>
      </c>
      <c r="AE29" s="124">
        <f>G29-U29-AA29</f>
        <v>587479.73730302148</v>
      </c>
      <c r="AF29" s="124">
        <f>I29-V29-AB29</f>
        <v>734349.92162877682</v>
      </c>
      <c r="AG29" s="91">
        <f>M29-U29-AA29</f>
        <v>587479.73730302148</v>
      </c>
      <c r="AH29" s="124">
        <f>O29-V29-AB29</f>
        <v>734349.92162877682</v>
      </c>
      <c r="AJ29" s="128"/>
    </row>
    <row r="30" spans="1:37" ht="39.9" customHeight="1" thickBot="1" x14ac:dyDescent="0.35">
      <c r="A30" s="35" t="s">
        <v>67</v>
      </c>
      <c r="B30" s="36" t="s">
        <v>4</v>
      </c>
      <c r="C30" s="39" t="s">
        <v>34</v>
      </c>
      <c r="D30" s="95">
        <f>'[1]ΠΙΝ. 18α'!E27</f>
        <v>105096</v>
      </c>
      <c r="E30" s="95">
        <f>'[1]ΠΙΝ. 18α'!F27</f>
        <v>105096</v>
      </c>
      <c r="F30" s="95">
        <f>'[1]ΠΙΝ. 18α'!I27</f>
        <v>210192</v>
      </c>
      <c r="G30" s="95">
        <f>'ΠΙΝ. 18α'!Q28</f>
        <v>105096</v>
      </c>
      <c r="H30" s="95">
        <f>'[1]ΠΙΝ. 18α'!R27</f>
        <v>105096</v>
      </c>
      <c r="I30" s="95">
        <f>'ΠΙΝ. 18α'!U28</f>
        <v>210192</v>
      </c>
      <c r="J30" s="96">
        <f t="shared" si="74"/>
        <v>0</v>
      </c>
      <c r="K30" s="96">
        <f t="shared" si="74"/>
        <v>0</v>
      </c>
      <c r="L30" s="96">
        <f t="shared" si="74"/>
        <v>0</v>
      </c>
      <c r="M30" s="95">
        <v>105096</v>
      </c>
      <c r="N30" s="95">
        <f t="shared" si="75"/>
        <v>105096</v>
      </c>
      <c r="O30" s="95">
        <v>210192</v>
      </c>
      <c r="P30" s="95">
        <f t="shared" si="76"/>
        <v>0.5</v>
      </c>
      <c r="Q30" s="95">
        <f>M30-D30</f>
        <v>0</v>
      </c>
      <c r="R30" s="95">
        <f>O30-F30</f>
        <v>0</v>
      </c>
      <c r="S30" s="95">
        <f>T30*0.5</f>
        <v>33253.75</v>
      </c>
      <c r="T30" s="95">
        <v>66507.5</v>
      </c>
      <c r="U30" s="95">
        <f>V30*0.5</f>
        <v>8129.1850326202857</v>
      </c>
      <c r="V30" s="95">
        <v>16258.370065240571</v>
      </c>
      <c r="W30" s="95"/>
      <c r="X30" s="95"/>
      <c r="Y30" s="95"/>
      <c r="Z30" s="95"/>
      <c r="AA30" s="95"/>
      <c r="AB30" s="95"/>
      <c r="AC30" s="95">
        <f t="shared" si="78"/>
        <v>96966.814967379716</v>
      </c>
      <c r="AD30" s="95">
        <f>F30-V30-AB30</f>
        <v>193933.62993475943</v>
      </c>
      <c r="AE30" s="125">
        <f>G30-U30-AA30</f>
        <v>96966.814967379716</v>
      </c>
      <c r="AF30" s="125">
        <f>I30-V30-AB30</f>
        <v>193933.62993475943</v>
      </c>
      <c r="AG30" s="95">
        <f>M30-U30-AA30</f>
        <v>96966.814967379716</v>
      </c>
      <c r="AH30" s="125">
        <f>O30-V30-AB30</f>
        <v>193933.62993475943</v>
      </c>
      <c r="AJ30" s="128"/>
    </row>
    <row r="31" spans="1:37" ht="39.9" customHeight="1" thickBot="1" x14ac:dyDescent="0.35">
      <c r="A31" s="40" t="s">
        <v>68</v>
      </c>
      <c r="B31" s="36" t="s">
        <v>4</v>
      </c>
      <c r="C31" s="39" t="s">
        <v>35</v>
      </c>
      <c r="D31" s="95">
        <f>'[1]ΠΙΝ. 18α'!E28</f>
        <v>51544</v>
      </c>
      <c r="E31" s="95">
        <f>'[1]ΠΙΝ. 18α'!F28</f>
        <v>51544</v>
      </c>
      <c r="F31" s="95">
        <f>'[1]ΠΙΝ. 18α'!I28</f>
        <v>103088</v>
      </c>
      <c r="G31" s="91">
        <f>'ΠΙΝ. 18α'!Q29</f>
        <v>51544</v>
      </c>
      <c r="H31" s="91">
        <f>'[1]ΠΙΝ. 18α'!R28</f>
        <v>51544</v>
      </c>
      <c r="I31" s="91">
        <f>'ΠΙΝ. 18α'!U29</f>
        <v>103088</v>
      </c>
      <c r="J31" s="96">
        <f t="shared" si="74"/>
        <v>0</v>
      </c>
      <c r="K31" s="96">
        <f t="shared" si="74"/>
        <v>0</v>
      </c>
      <c r="L31" s="96">
        <f t="shared" si="74"/>
        <v>0</v>
      </c>
      <c r="M31" s="91">
        <v>51544</v>
      </c>
      <c r="N31" s="91">
        <f t="shared" si="75"/>
        <v>51544</v>
      </c>
      <c r="O31" s="91">
        <v>103088</v>
      </c>
      <c r="P31" s="95">
        <f t="shared" si="76"/>
        <v>0.5</v>
      </c>
      <c r="Q31" s="95">
        <f>M31-D31</f>
        <v>0</v>
      </c>
      <c r="R31" s="95">
        <f>O31-F31</f>
        <v>0</v>
      </c>
      <c r="S31" s="91">
        <f>T31*0.5</f>
        <v>16309.115</v>
      </c>
      <c r="T31" s="91">
        <v>32618.23</v>
      </c>
      <c r="U31" s="91">
        <f>V31*0.5</f>
        <v>3986.9139334575302</v>
      </c>
      <c r="V31" s="91">
        <v>7973.8278669150604</v>
      </c>
      <c r="W31" s="91"/>
      <c r="X31" s="91"/>
      <c r="Y31" s="91"/>
      <c r="Z31" s="91"/>
      <c r="AA31" s="91"/>
      <c r="AB31" s="91"/>
      <c r="AC31" s="91">
        <f t="shared" si="78"/>
        <v>47557.08606654247</v>
      </c>
      <c r="AD31" s="91">
        <f>F31-V31-AB31</f>
        <v>95114.17213308494</v>
      </c>
      <c r="AE31" s="124">
        <f>G31-U31-AA31</f>
        <v>47557.08606654247</v>
      </c>
      <c r="AF31" s="124">
        <f>I31-V31-AB31</f>
        <v>95114.17213308494</v>
      </c>
      <c r="AG31" s="91">
        <f>M31-U31-AA31</f>
        <v>47557.08606654247</v>
      </c>
      <c r="AH31" s="124">
        <f>O31-V31-AB31</f>
        <v>95114.17213308494</v>
      </c>
      <c r="AJ31" s="128"/>
    </row>
    <row r="32" spans="1:37" s="97" customFormat="1" ht="39.9" customHeight="1" thickBot="1" x14ac:dyDescent="0.35">
      <c r="A32" s="41" t="s">
        <v>165</v>
      </c>
      <c r="B32" s="43" t="s">
        <v>4</v>
      </c>
      <c r="C32" s="43"/>
      <c r="D32" s="98">
        <f>SUM(D27:D31)</f>
        <v>3253076</v>
      </c>
      <c r="E32" s="98">
        <f t="shared" ref="E32:J32" si="79">SUM(E27:E31)</f>
        <v>930750</v>
      </c>
      <c r="F32" s="98">
        <f t="shared" si="79"/>
        <v>4183826</v>
      </c>
      <c r="G32" s="98">
        <f t="shared" si="79"/>
        <v>3253076</v>
      </c>
      <c r="H32" s="98">
        <f t="shared" si="79"/>
        <v>930750</v>
      </c>
      <c r="I32" s="98">
        <f t="shared" si="79"/>
        <v>4183826</v>
      </c>
      <c r="J32" s="98">
        <f t="shared" si="79"/>
        <v>0</v>
      </c>
      <c r="K32" s="98">
        <f t="shared" ref="K32:L32" si="80">SUM(K27:K31)</f>
        <v>0</v>
      </c>
      <c r="L32" s="98">
        <f t="shared" si="80"/>
        <v>0</v>
      </c>
      <c r="M32" s="98">
        <f t="shared" ref="M32:R32" si="81">SUM(M27:M31)</f>
        <v>3253076</v>
      </c>
      <c r="N32" s="98">
        <f t="shared" si="81"/>
        <v>930750</v>
      </c>
      <c r="O32" s="98">
        <f t="shared" si="81"/>
        <v>4183826</v>
      </c>
      <c r="P32" s="98"/>
      <c r="Q32" s="98">
        <f t="shared" si="81"/>
        <v>0</v>
      </c>
      <c r="R32" s="98">
        <f t="shared" si="81"/>
        <v>0</v>
      </c>
      <c r="S32" s="98">
        <f t="shared" ref="S32:X32" si="82">SUM(S27:S31)</f>
        <v>1029316.9450000001</v>
      </c>
      <c r="T32" s="98">
        <f t="shared" si="82"/>
        <v>1323818.33</v>
      </c>
      <c r="U32" s="98">
        <f t="shared" si="82"/>
        <v>251625.99662035337</v>
      </c>
      <c r="V32" s="98">
        <f t="shared" si="82"/>
        <v>323619.57000000007</v>
      </c>
      <c r="W32" s="98">
        <f t="shared" si="82"/>
        <v>0</v>
      </c>
      <c r="X32" s="98">
        <f t="shared" si="82"/>
        <v>0</v>
      </c>
      <c r="Y32" s="98"/>
      <c r="Z32" s="98"/>
      <c r="AA32" s="98">
        <f t="shared" ref="AA32" si="83">SUM(AA27:AA31)</f>
        <v>0</v>
      </c>
      <c r="AB32" s="98">
        <f t="shared" ref="AB32" si="84">SUM(AB27:AB31)</f>
        <v>0</v>
      </c>
      <c r="AC32" s="98">
        <f t="shared" ref="AC32" si="85">SUM(AC27:AC31)</f>
        <v>3001450.0033796472</v>
      </c>
      <c r="AD32" s="98">
        <f t="shared" ref="AD32:AH32" si="86">SUM(AD27:AD31)</f>
        <v>3860206.4299999997</v>
      </c>
      <c r="AE32" s="98">
        <f t="shared" si="86"/>
        <v>3001450.0033796472</v>
      </c>
      <c r="AF32" s="98">
        <f t="shared" si="86"/>
        <v>3860206.4299999997</v>
      </c>
      <c r="AG32" s="98">
        <f t="shared" si="86"/>
        <v>3001450.0033796472</v>
      </c>
      <c r="AH32" s="44">
        <f t="shared" si="86"/>
        <v>3860206.4299999997</v>
      </c>
    </row>
    <row r="33" spans="1:34" ht="39.9" customHeight="1" thickBot="1" x14ac:dyDescent="0.35">
      <c r="A33" s="99" t="s">
        <v>69</v>
      </c>
      <c r="B33" s="100"/>
      <c r="C33" s="100"/>
      <c r="D33" s="99">
        <f>D8+D14+D20+D26+D32</f>
        <v>377228416</v>
      </c>
      <c r="E33" s="99">
        <f>E8+E14+E20+E26+E32</f>
        <v>109685472</v>
      </c>
      <c r="F33" s="99">
        <f t="shared" ref="F33:L33" si="87">F8+F14+F20+F26+F32</f>
        <v>486913888</v>
      </c>
      <c r="G33" s="101">
        <f t="shared" si="87"/>
        <v>400138837</v>
      </c>
      <c r="H33" s="101">
        <f t="shared" si="87"/>
        <v>116953269</v>
      </c>
      <c r="I33" s="101">
        <f t="shared" si="87"/>
        <v>517092106</v>
      </c>
      <c r="J33" s="118">
        <f t="shared" si="87"/>
        <v>22910421</v>
      </c>
      <c r="K33" s="118">
        <f t="shared" si="87"/>
        <v>7267797</v>
      </c>
      <c r="L33" s="118">
        <f t="shared" si="87"/>
        <v>30178218</v>
      </c>
      <c r="M33" s="118">
        <f t="shared" ref="M33:R33" si="88">M8+M14+M20+M26+M32</f>
        <v>400138837</v>
      </c>
      <c r="N33" s="118">
        <f t="shared" si="88"/>
        <v>116138998</v>
      </c>
      <c r="O33" s="118">
        <f t="shared" si="88"/>
        <v>516277835</v>
      </c>
      <c r="P33" s="118">
        <f t="shared" si="88"/>
        <v>0</v>
      </c>
      <c r="Q33" s="118">
        <f t="shared" si="88"/>
        <v>22910421</v>
      </c>
      <c r="R33" s="118">
        <f t="shared" si="88"/>
        <v>29363947</v>
      </c>
      <c r="S33" s="120">
        <f t="shared" ref="S33:Z33" si="89">S8+S14+S20+S26+S32</f>
        <v>219894556.611866</v>
      </c>
      <c r="T33" s="120">
        <f t="shared" si="89"/>
        <v>283920036.81773198</v>
      </c>
      <c r="U33" s="120">
        <f t="shared" si="89"/>
        <v>154825899.28301695</v>
      </c>
      <c r="V33" s="120">
        <f t="shared" si="89"/>
        <v>199742022.75999999</v>
      </c>
      <c r="W33" s="120">
        <f t="shared" si="89"/>
        <v>105172109.63326478</v>
      </c>
      <c r="X33" s="120">
        <f t="shared" si="89"/>
        <v>135833935.53</v>
      </c>
      <c r="Y33" s="120">
        <f t="shared" si="89"/>
        <v>50859330.170180552</v>
      </c>
      <c r="Z33" s="120">
        <f t="shared" si="89"/>
        <v>65662442.75</v>
      </c>
      <c r="AA33" s="120">
        <f t="shared" ref="AA33:AC33" si="90">AA8+AA14+AA20+AA26+AA32</f>
        <v>18863471.446153849</v>
      </c>
      <c r="AB33" s="120">
        <f t="shared" si="90"/>
        <v>25090647.000000004</v>
      </c>
      <c r="AC33" s="120">
        <f t="shared" si="90"/>
        <v>203539045.27082923</v>
      </c>
      <c r="AD33" s="120">
        <f>AD8+AD14+AD20+AD26+AD32</f>
        <v>262081218.24000004</v>
      </c>
      <c r="AE33" s="120">
        <f>AE8+AE14+AE20+AE26+AE32</f>
        <v>226449466.2708292</v>
      </c>
      <c r="AF33" s="120">
        <f>AF8+AF14+AF20+AF26+AF32</f>
        <v>292259436.24000001</v>
      </c>
      <c r="AG33" s="120">
        <f t="shared" ref="AG33:AH33" si="91">AG8+AG14+AG20+AG26+AG32</f>
        <v>226449466.2708292</v>
      </c>
      <c r="AH33" s="120">
        <f t="shared" si="91"/>
        <v>291445165.24000001</v>
      </c>
    </row>
    <row r="35" spans="1:34" ht="15" thickBot="1" x14ac:dyDescent="0.35"/>
    <row r="36" spans="1:34" ht="120.75" customHeight="1" thickBot="1" x14ac:dyDescent="0.35">
      <c r="A36" s="102" t="s">
        <v>166</v>
      </c>
      <c r="B36" s="103"/>
      <c r="C36" s="103"/>
      <c r="D36" s="103" t="s">
        <v>8</v>
      </c>
      <c r="E36" s="103" t="s">
        <v>9</v>
      </c>
      <c r="F36" s="103" t="s">
        <v>11</v>
      </c>
      <c r="G36" s="104" t="s">
        <v>86</v>
      </c>
      <c r="H36" s="104" t="s">
        <v>87</v>
      </c>
      <c r="I36" s="34" t="s">
        <v>171</v>
      </c>
      <c r="J36" s="105" t="s">
        <v>83</v>
      </c>
      <c r="K36" s="105" t="s">
        <v>84</v>
      </c>
      <c r="L36" s="105" t="s">
        <v>85</v>
      </c>
      <c r="M36" s="129" t="s">
        <v>195</v>
      </c>
      <c r="N36" s="129" t="s">
        <v>196</v>
      </c>
      <c r="O36" s="129" t="s">
        <v>197</v>
      </c>
      <c r="P36" s="121" t="s">
        <v>151</v>
      </c>
      <c r="Q36" s="119" t="s">
        <v>83</v>
      </c>
      <c r="R36" s="119" t="s">
        <v>85</v>
      </c>
      <c r="S36" s="92" t="s">
        <v>177</v>
      </c>
      <c r="T36" s="92" t="s">
        <v>178</v>
      </c>
      <c r="U36" s="92" t="s">
        <v>193</v>
      </c>
      <c r="V36" s="92" t="s">
        <v>194</v>
      </c>
      <c r="W36" s="127" t="s">
        <v>187</v>
      </c>
      <c r="X36" s="127" t="s">
        <v>188</v>
      </c>
      <c r="Y36" s="127"/>
      <c r="Z36" s="127"/>
      <c r="AA36" s="93" t="s">
        <v>152</v>
      </c>
      <c r="AB36" s="93" t="s">
        <v>153</v>
      </c>
      <c r="AC36" s="94" t="s">
        <v>154</v>
      </c>
      <c r="AD36" s="94" t="s">
        <v>155</v>
      </c>
      <c r="AE36" s="123" t="s">
        <v>183</v>
      </c>
      <c r="AF36" s="123" t="s">
        <v>184</v>
      </c>
      <c r="AG36" s="131" t="s">
        <v>189</v>
      </c>
      <c r="AH36" s="131" t="s">
        <v>190</v>
      </c>
    </row>
    <row r="37" spans="1:34" ht="28.8" x14ac:dyDescent="0.3">
      <c r="A37" s="106" t="s">
        <v>33</v>
      </c>
      <c r="B37" s="107" t="s">
        <v>32</v>
      </c>
      <c r="C37" s="107"/>
      <c r="D37" s="108">
        <f>D3+D15+D21</f>
        <v>123571583</v>
      </c>
      <c r="E37" s="108">
        <f t="shared" ref="E37:H37" si="92">E3+E15+E21</f>
        <v>30892897</v>
      </c>
      <c r="F37" s="108">
        <f t="shared" si="92"/>
        <v>154464480</v>
      </c>
      <c r="G37" s="108">
        <f t="shared" si="92"/>
        <v>136775250</v>
      </c>
      <c r="H37" s="108">
        <f t="shared" si="92"/>
        <v>34193812.808629811</v>
      </c>
      <c r="I37" s="108">
        <f t="shared" ref="I37:L37" si="93">I3+I15+I21</f>
        <v>170969063</v>
      </c>
      <c r="J37" s="108">
        <f t="shared" si="93"/>
        <v>13203667</v>
      </c>
      <c r="K37" s="108">
        <f t="shared" si="93"/>
        <v>3300915.8086298117</v>
      </c>
      <c r="L37" s="108">
        <f t="shared" si="93"/>
        <v>16504583</v>
      </c>
      <c r="M37" s="108">
        <f t="shared" ref="M37:N37" si="94">M3+M15+M21</f>
        <v>150415891</v>
      </c>
      <c r="N37" s="108">
        <f t="shared" si="94"/>
        <v>37603974</v>
      </c>
      <c r="O37" s="108">
        <f t="shared" ref="O37:Q37" si="95">O3+O15+O21</f>
        <v>188019865</v>
      </c>
      <c r="P37" s="108"/>
      <c r="Q37" s="108">
        <f t="shared" si="95"/>
        <v>26844308</v>
      </c>
      <c r="R37" s="108">
        <f t="shared" ref="R37" si="96">R3+R15+R21</f>
        <v>33555385</v>
      </c>
      <c r="S37" s="108">
        <f t="shared" ref="S37" si="97">S3+S15+S21</f>
        <v>93703764.600000009</v>
      </c>
      <c r="T37" s="108">
        <f t="shared" ref="T37:AD37" si="98">T3+T15+T21</f>
        <v>117129705.75000001</v>
      </c>
      <c r="U37" s="108">
        <f t="shared" si="98"/>
        <v>59044088.132019423</v>
      </c>
      <c r="V37" s="108">
        <f t="shared" si="98"/>
        <v>73805110.165024281</v>
      </c>
      <c r="W37" s="108">
        <f t="shared" ref="W37:X37" si="99">W3+W15+W21</f>
        <v>40173713.034013838</v>
      </c>
      <c r="X37" s="108">
        <f t="shared" si="99"/>
        <v>50217141.292517304</v>
      </c>
      <c r="Y37" s="108">
        <f t="shared" ref="Y37:Z37" si="100">Y3+Y15+Y21</f>
        <v>17710166.546155967</v>
      </c>
      <c r="Z37" s="108">
        <f t="shared" si="100"/>
        <v>22137708.182694957</v>
      </c>
      <c r="AA37" s="108">
        <f t="shared" si="98"/>
        <v>534857.14285714284</v>
      </c>
      <c r="AB37" s="108">
        <f t="shared" si="98"/>
        <v>668571.42857142852</v>
      </c>
      <c r="AC37" s="108">
        <f t="shared" si="98"/>
        <v>63992637.725123435</v>
      </c>
      <c r="AD37" s="108">
        <f t="shared" si="98"/>
        <v>79990798.406404302</v>
      </c>
      <c r="AE37" s="108">
        <f t="shared" ref="AE37:AF37" si="101">AE3+AE15+AE21</f>
        <v>77196304.725123435</v>
      </c>
      <c r="AF37" s="108">
        <f t="shared" si="101"/>
        <v>96495381.406404302</v>
      </c>
      <c r="AG37" s="108">
        <f t="shared" ref="AG37:AH37" si="102">AG3+AG15+AG21</f>
        <v>90836945.725123435</v>
      </c>
      <c r="AH37" s="108">
        <f t="shared" si="102"/>
        <v>113546183.40640429</v>
      </c>
    </row>
    <row r="38" spans="1:34" ht="28.8" x14ac:dyDescent="0.3">
      <c r="A38" s="106" t="s">
        <v>34</v>
      </c>
      <c r="B38" s="107" t="s">
        <v>32</v>
      </c>
      <c r="C38" s="107"/>
      <c r="D38" s="108">
        <f>D4+D6+D16+D18+D22+D24</f>
        <v>41686683</v>
      </c>
      <c r="E38" s="108">
        <f t="shared" ref="E38:H39" si="103">E4+E6+E16+E18+E22+E24</f>
        <v>17438813</v>
      </c>
      <c r="F38" s="108">
        <f t="shared" si="103"/>
        <v>59125496</v>
      </c>
      <c r="G38" s="108">
        <f t="shared" si="103"/>
        <v>49800615</v>
      </c>
      <c r="H38" s="108">
        <f>H4+H6+H16+H18+H22+H24</f>
        <v>20847507.961455718</v>
      </c>
      <c r="I38" s="108">
        <f t="shared" ref="I38:L38" si="104">I4+I6+I16+I18+I22+I24</f>
        <v>70648123</v>
      </c>
      <c r="J38" s="108">
        <f t="shared" si="104"/>
        <v>8113932</v>
      </c>
      <c r="K38" s="108">
        <f t="shared" si="104"/>
        <v>3408694.9614557186</v>
      </c>
      <c r="L38" s="108">
        <f t="shared" si="104"/>
        <v>11522627</v>
      </c>
      <c r="M38" s="108">
        <f t="shared" ref="M38:N38" si="105">M4+M6+M16+M18+M22+M24</f>
        <v>49800615</v>
      </c>
      <c r="N38" s="108">
        <f t="shared" si="105"/>
        <v>20847508</v>
      </c>
      <c r="O38" s="108">
        <f t="shared" ref="O38:Q38" si="106">O4+O6+O16+O18+O22+O24</f>
        <v>70648123</v>
      </c>
      <c r="P38" s="108"/>
      <c r="Q38" s="108">
        <f t="shared" si="106"/>
        <v>8113932</v>
      </c>
      <c r="R38" s="108">
        <f t="shared" ref="R38" si="107">R4+R6+R16+R18+R22+R24</f>
        <v>11522627</v>
      </c>
      <c r="S38" s="108">
        <f t="shared" ref="S38" si="108">S4+S6+S16+S18+S22+S24</f>
        <v>35970909.88063205</v>
      </c>
      <c r="T38" s="108">
        <f t="shared" ref="T38:AE39" si="109">T4+T6+T16+T18+T22+T24</f>
        <v>50100396.747264102</v>
      </c>
      <c r="U38" s="108">
        <f t="shared" si="109"/>
        <v>24278386.074773375</v>
      </c>
      <c r="V38" s="108">
        <f t="shared" si="109"/>
        <v>33516525.078804679</v>
      </c>
      <c r="W38" s="108">
        <f t="shared" ref="W38:X38" si="110">W4+W6+W16+W18+W22+W24</f>
        <v>13552540.009345951</v>
      </c>
      <c r="X38" s="108">
        <f t="shared" si="110"/>
        <v>19221981.571327772</v>
      </c>
      <c r="Y38" s="108">
        <f t="shared" ref="Y38:Z38" si="111">Y4+Y6+Y16+Y18+Y22+Y24</f>
        <v>5974497.31583793</v>
      </c>
      <c r="Z38" s="108">
        <f t="shared" si="111"/>
        <v>8473812.084213594</v>
      </c>
      <c r="AA38" s="108">
        <f t="shared" si="109"/>
        <v>133714.28571428571</v>
      </c>
      <c r="AB38" s="108">
        <f t="shared" si="109"/>
        <v>167142.85714285713</v>
      </c>
      <c r="AC38" s="108">
        <f t="shared" si="109"/>
        <v>17274582.639512338</v>
      </c>
      <c r="AD38" s="108">
        <f t="shared" si="109"/>
        <v>25441828.064052466</v>
      </c>
      <c r="AE38" s="108">
        <f t="shared" si="109"/>
        <v>25388514.639512338</v>
      </c>
      <c r="AF38" s="108">
        <f>AF4+AF6+AF16+AF18+AF22+AF24</f>
        <v>36964455.064052463</v>
      </c>
      <c r="AG38" s="108">
        <f t="shared" ref="AG38:AH38" si="112">AG4+AG6+AG16+AG18+AG22+AG24</f>
        <v>25388514.639512338</v>
      </c>
      <c r="AH38" s="108">
        <f t="shared" si="112"/>
        <v>36964455.064052463</v>
      </c>
    </row>
    <row r="39" spans="1:34" ht="28.8" x14ac:dyDescent="0.3">
      <c r="A39" s="106" t="s">
        <v>35</v>
      </c>
      <c r="B39" s="107" t="s">
        <v>32</v>
      </c>
      <c r="C39" s="107"/>
      <c r="D39" s="108">
        <f>D5+D7+D17+D19+D23+D25</f>
        <v>35219762</v>
      </c>
      <c r="E39" s="108">
        <f t="shared" si="103"/>
        <v>10783101</v>
      </c>
      <c r="F39" s="108">
        <f t="shared" si="103"/>
        <v>46002863</v>
      </c>
      <c r="G39" s="108">
        <f t="shared" si="103"/>
        <v>36812584</v>
      </c>
      <c r="H39" s="108">
        <f t="shared" si="103"/>
        <v>11341287.22991447</v>
      </c>
      <c r="I39" s="108">
        <f t="shared" ref="I39:L39" si="113">I5+I7+I17+I19+I23+I25</f>
        <v>48153871</v>
      </c>
      <c r="J39" s="108">
        <f t="shared" si="113"/>
        <v>1592822</v>
      </c>
      <c r="K39" s="108">
        <f t="shared" si="113"/>
        <v>558186.22991446964</v>
      </c>
      <c r="L39" s="108">
        <f t="shared" si="113"/>
        <v>2151008</v>
      </c>
      <c r="M39" s="108">
        <f t="shared" ref="M39:N39" si="114">M5+M7+M17+M19+M23+M25</f>
        <v>23171943</v>
      </c>
      <c r="N39" s="108">
        <f t="shared" si="114"/>
        <v>7116855</v>
      </c>
      <c r="O39" s="108">
        <f t="shared" ref="O39:Q39" si="115">O5+O7+O17+O19+O23+O25</f>
        <v>30288798</v>
      </c>
      <c r="P39" s="108"/>
      <c r="Q39" s="108">
        <f t="shared" si="115"/>
        <v>-12047819</v>
      </c>
      <c r="R39" s="108">
        <f t="shared" ref="R39" si="116">R5+R7+R17+R19+R23+R25</f>
        <v>-15714065</v>
      </c>
      <c r="S39" s="108">
        <f t="shared" ref="S39" si="117">S5+S7+S17+S19+S23+S25</f>
        <v>30213259.599233944</v>
      </c>
      <c r="T39" s="108">
        <f t="shared" si="109"/>
        <v>39514612.050467879</v>
      </c>
      <c r="U39" s="108">
        <f t="shared" si="109"/>
        <v>20334716.519817371</v>
      </c>
      <c r="V39" s="108">
        <f t="shared" si="109"/>
        <v>26611624.97617105</v>
      </c>
      <c r="W39" s="108">
        <f t="shared" ref="W39:X39" si="118">W5+W7+W17+W19+W23+W25</f>
        <v>11450113.258993443</v>
      </c>
      <c r="X39" s="108">
        <f t="shared" si="118"/>
        <v>14955750.596154923</v>
      </c>
      <c r="Y39" s="108">
        <f t="shared" ref="Y39:Z39" si="119">Y5+Y7+Y17+Y19+Y23+Y25</f>
        <v>5047664.1931860298</v>
      </c>
      <c r="Z39" s="108">
        <f t="shared" si="119"/>
        <v>6593088.2130914526</v>
      </c>
      <c r="AA39" s="108">
        <f t="shared" si="109"/>
        <v>267428.57142857142</v>
      </c>
      <c r="AB39" s="108">
        <f t="shared" si="109"/>
        <v>334285.71428571426</v>
      </c>
      <c r="AC39" s="109">
        <f t="shared" si="109"/>
        <v>14617616.908754053</v>
      </c>
      <c r="AD39" s="109">
        <f t="shared" si="109"/>
        <v>19056952.309543237</v>
      </c>
      <c r="AE39" s="109">
        <f t="shared" si="109"/>
        <v>16210438.908754053</v>
      </c>
      <c r="AF39" s="108">
        <f>AF5+AF7+AF17+AF19+AF23+AF25</f>
        <v>21207960.309543237</v>
      </c>
      <c r="AG39" s="108">
        <f t="shared" ref="AG39:AH39" si="120">AG5+AG7+AG17+AG19+AG23+AG25</f>
        <v>2569797.9087540531</v>
      </c>
      <c r="AH39" s="108">
        <f t="shared" si="120"/>
        <v>3342887.309543239</v>
      </c>
    </row>
    <row r="40" spans="1:34" s="64" customFormat="1" ht="13.8" x14ac:dyDescent="0.3">
      <c r="A40" s="110" t="s">
        <v>167</v>
      </c>
      <c r="B40" s="111"/>
      <c r="C40" s="111"/>
      <c r="D40" s="112">
        <f>SUBTOTAL(9,D37:D39)</f>
        <v>200478028</v>
      </c>
      <c r="E40" s="112">
        <f t="shared" ref="E40:V40" si="121">SUBTOTAL(9,E37:E39)</f>
        <v>59114811</v>
      </c>
      <c r="F40" s="112">
        <f t="shared" si="121"/>
        <v>259592839</v>
      </c>
      <c r="G40" s="113">
        <f t="shared" si="121"/>
        <v>223388449</v>
      </c>
      <c r="H40" s="112">
        <f t="shared" si="121"/>
        <v>66382608</v>
      </c>
      <c r="I40" s="112">
        <f t="shared" si="121"/>
        <v>289771057</v>
      </c>
      <c r="J40" s="112">
        <f t="shared" ref="J40:L40" si="122">SUBTOTAL(9,J37:J39)</f>
        <v>22910421</v>
      </c>
      <c r="K40" s="112">
        <f t="shared" si="122"/>
        <v>7267797</v>
      </c>
      <c r="L40" s="112">
        <f t="shared" si="122"/>
        <v>30178218</v>
      </c>
      <c r="M40" s="112">
        <f t="shared" ref="M40:N40" si="123">SUBTOTAL(9,M37:M39)</f>
        <v>223388449</v>
      </c>
      <c r="N40" s="112">
        <f t="shared" si="123"/>
        <v>65568337</v>
      </c>
      <c r="O40" s="112">
        <f t="shared" ref="O40:Q40" si="124">SUBTOTAL(9,O37:O39)</f>
        <v>288956786</v>
      </c>
      <c r="P40" s="112"/>
      <c r="Q40" s="112">
        <f t="shared" si="124"/>
        <v>22910421</v>
      </c>
      <c r="R40" s="112">
        <f t="shared" ref="R40" si="125">SUBTOTAL(9,R37:R39)</f>
        <v>29363947</v>
      </c>
      <c r="S40" s="112">
        <f t="shared" si="121"/>
        <v>159887934.07986602</v>
      </c>
      <c r="T40" s="112">
        <f t="shared" si="121"/>
        <v>206744714.547732</v>
      </c>
      <c r="U40" s="112">
        <f t="shared" si="121"/>
        <v>103657190.72661017</v>
      </c>
      <c r="V40" s="112">
        <f t="shared" si="121"/>
        <v>133933260.22</v>
      </c>
      <c r="W40" s="112">
        <f t="shared" ref="W40:X40" si="126">SUBTOTAL(9,W37:W39)</f>
        <v>65176366.302353233</v>
      </c>
      <c r="X40" s="112">
        <f t="shared" si="126"/>
        <v>84394873.460000008</v>
      </c>
      <c r="Y40" s="112">
        <f t="shared" ref="Y40:Z40" si="127">SUBTOTAL(9,Y37:Y39)</f>
        <v>28732328.055179927</v>
      </c>
      <c r="Z40" s="112">
        <f t="shared" si="127"/>
        <v>37204608.480000004</v>
      </c>
      <c r="AA40" s="112">
        <f t="shared" ref="AA40:AE40" si="128">SUBTOTAL(9,AA37:AA39)</f>
        <v>936000</v>
      </c>
      <c r="AB40" s="112">
        <f t="shared" si="128"/>
        <v>1170000</v>
      </c>
      <c r="AC40" s="112">
        <f t="shared" si="128"/>
        <v>95884837.273389816</v>
      </c>
      <c r="AD40" s="112">
        <f t="shared" si="128"/>
        <v>124489578.78</v>
      </c>
      <c r="AE40" s="114">
        <f t="shared" si="128"/>
        <v>118795258.27338982</v>
      </c>
      <c r="AF40" s="114">
        <f>SUBTOTAL(9,AF37:AF39)</f>
        <v>154667796.78</v>
      </c>
      <c r="AG40" s="114">
        <f>SUBTOTAL(9,AG37:AG39)</f>
        <v>118795258.27338982</v>
      </c>
      <c r="AH40" s="114">
        <f>SUBTOTAL(9,AH37:AH39)</f>
        <v>153853525.78</v>
      </c>
    </row>
    <row r="41" spans="1:34" ht="28.8" x14ac:dyDescent="0.3">
      <c r="A41" s="106" t="s">
        <v>33</v>
      </c>
      <c r="B41" s="107" t="s">
        <v>4</v>
      </c>
      <c r="C41" s="107"/>
      <c r="D41" s="108">
        <f>D9+D27</f>
        <v>113912198</v>
      </c>
      <c r="E41" s="108">
        <f>E9+E27</f>
        <v>28478050</v>
      </c>
      <c r="F41" s="108">
        <f t="shared" ref="F41:V41" si="129">F9+F27</f>
        <v>142390248</v>
      </c>
      <c r="G41" s="108">
        <f t="shared" si="129"/>
        <v>113912198</v>
      </c>
      <c r="H41" s="108">
        <f t="shared" si="129"/>
        <v>28478050</v>
      </c>
      <c r="I41" s="108">
        <f t="shared" ref="I41:L41" si="130">I9+I27</f>
        <v>142390248</v>
      </c>
      <c r="J41" s="108">
        <f t="shared" si="130"/>
        <v>0</v>
      </c>
      <c r="K41" s="108">
        <f t="shared" si="130"/>
        <v>0</v>
      </c>
      <c r="L41" s="108">
        <f t="shared" si="130"/>
        <v>0</v>
      </c>
      <c r="M41" s="108">
        <f t="shared" ref="M41:N41" si="131">M9+M27</f>
        <v>113912198</v>
      </c>
      <c r="N41" s="108">
        <f t="shared" si="131"/>
        <v>28478050</v>
      </c>
      <c r="O41" s="108">
        <f t="shared" ref="O41:Q41" si="132">O9+O27</f>
        <v>142390248</v>
      </c>
      <c r="P41" s="108"/>
      <c r="Q41" s="108">
        <f t="shared" si="132"/>
        <v>0</v>
      </c>
      <c r="R41" s="108">
        <f t="shared" ref="R41" si="133">R9+R27</f>
        <v>0</v>
      </c>
      <c r="S41" s="108">
        <f t="shared" ref="S41" si="134">S9+S27</f>
        <v>38673104.592</v>
      </c>
      <c r="T41" s="108">
        <f t="shared" si="129"/>
        <v>48341380.740000002</v>
      </c>
      <c r="U41" s="108">
        <f t="shared" si="129"/>
        <v>32977240.416155521</v>
      </c>
      <c r="V41" s="108">
        <f t="shared" si="129"/>
        <v>41221550.520194404</v>
      </c>
      <c r="W41" s="108">
        <f t="shared" ref="W41:X41" si="135">W9+W27</f>
        <v>25776480.991157934</v>
      </c>
      <c r="X41" s="108">
        <f t="shared" si="135"/>
        <v>32220601.238947414</v>
      </c>
      <c r="Y41" s="108">
        <f t="shared" ref="Y41:Z41" si="136">Y9+Y27</f>
        <v>14260423.782843241</v>
      </c>
      <c r="Z41" s="108">
        <f t="shared" si="136"/>
        <v>17825529.728554051</v>
      </c>
      <c r="AA41" s="108">
        <f t="shared" ref="AA41:AE41" si="137">AA9+AA27</f>
        <v>6666830.7692307699</v>
      </c>
      <c r="AB41" s="108">
        <f t="shared" si="137"/>
        <v>8333538.461538462</v>
      </c>
      <c r="AC41" s="108">
        <f t="shared" si="137"/>
        <v>74268126.814613715</v>
      </c>
      <c r="AD41" s="108">
        <f t="shared" si="137"/>
        <v>92835159.01826714</v>
      </c>
      <c r="AE41" s="108">
        <f t="shared" si="137"/>
        <v>74268126.814613715</v>
      </c>
      <c r="AF41" s="108">
        <f>AF9+AF27</f>
        <v>92835159.01826714</v>
      </c>
      <c r="AG41" s="108">
        <f>AG9+AG27</f>
        <v>74268126.814613715</v>
      </c>
      <c r="AH41" s="108">
        <f>AH9+AH27</f>
        <v>92835159.01826714</v>
      </c>
    </row>
    <row r="42" spans="1:34" ht="28.8" x14ac:dyDescent="0.3">
      <c r="A42" s="106" t="s">
        <v>34</v>
      </c>
      <c r="B42" s="107" t="s">
        <v>4</v>
      </c>
      <c r="C42" s="107"/>
      <c r="D42" s="108">
        <f>D10+D12+D28+D30</f>
        <v>25441941</v>
      </c>
      <c r="E42" s="108">
        <f>E10+E12+E28+E30</f>
        <v>10643143</v>
      </c>
      <c r="F42" s="108">
        <f t="shared" ref="F42:V43" si="138">F10+F12+F28+F30</f>
        <v>36085084</v>
      </c>
      <c r="G42" s="108">
        <f t="shared" si="138"/>
        <v>25441941</v>
      </c>
      <c r="H42" s="108">
        <f t="shared" si="138"/>
        <v>10643143</v>
      </c>
      <c r="I42" s="108">
        <f t="shared" ref="I42:L42" si="139">I10+I12+I28+I30</f>
        <v>36085084</v>
      </c>
      <c r="J42" s="108">
        <f t="shared" si="139"/>
        <v>0</v>
      </c>
      <c r="K42" s="108">
        <f t="shared" si="139"/>
        <v>0</v>
      </c>
      <c r="L42" s="108">
        <f t="shared" si="139"/>
        <v>0</v>
      </c>
      <c r="M42" s="108">
        <f t="shared" ref="M42:N42" si="140">M10+M12+M28+M30</f>
        <v>25441941</v>
      </c>
      <c r="N42" s="108">
        <f t="shared" si="140"/>
        <v>10643143</v>
      </c>
      <c r="O42" s="108">
        <f t="shared" ref="O42:Q42" si="141">O10+O12+O28+O30</f>
        <v>36085084</v>
      </c>
      <c r="P42" s="108"/>
      <c r="Q42" s="108">
        <f t="shared" si="141"/>
        <v>0</v>
      </c>
      <c r="R42" s="108">
        <f t="shared" ref="R42" si="142">R10+R12+R28+R30</f>
        <v>0</v>
      </c>
      <c r="S42" s="108">
        <f t="shared" ref="S42" si="143">S10+S12+S28+S30</f>
        <v>8637519.8660000004</v>
      </c>
      <c r="T42" s="108">
        <f t="shared" si="138"/>
        <v>12250858.119999999</v>
      </c>
      <c r="U42" s="108">
        <f t="shared" si="138"/>
        <v>7365365.9859997304</v>
      </c>
      <c r="V42" s="108">
        <f t="shared" si="138"/>
        <v>10446523.435507612</v>
      </c>
      <c r="W42" s="108">
        <f t="shared" ref="W42:X42" si="144">W10+W12+W28+W30</f>
        <v>5757098.3482909724</v>
      </c>
      <c r="X42" s="108">
        <f t="shared" si="144"/>
        <v>8165468.34607575</v>
      </c>
      <c r="Y42" s="108">
        <f t="shared" ref="Y42:Z42" si="145">Y10+Y12+Y28+Y30</f>
        <v>3185022.1228529331</v>
      </c>
      <c r="Z42" s="108">
        <f t="shared" si="145"/>
        <v>4517414.1125150323</v>
      </c>
      <c r="AA42" s="108">
        <f t="shared" ref="AA42:AE43" si="146">AA10+AA12+AA28+AA30</f>
        <v>5116246.153846154</v>
      </c>
      <c r="AB42" s="108">
        <f t="shared" si="146"/>
        <v>7035692.307692308</v>
      </c>
      <c r="AC42" s="108">
        <f t="shared" si="146"/>
        <v>12960328.860154115</v>
      </c>
      <c r="AD42" s="108">
        <f t="shared" si="146"/>
        <v>18602868.256800078</v>
      </c>
      <c r="AE42" s="108">
        <f t="shared" si="146"/>
        <v>12960328.860154115</v>
      </c>
      <c r="AF42" s="108">
        <f>AF10+AF12+AF28+AF30</f>
        <v>18602868.256800078</v>
      </c>
      <c r="AG42" s="108">
        <f t="shared" ref="AG42:AH43" si="147">AG10+AG12+AG28+AG30</f>
        <v>12960328.860154115</v>
      </c>
      <c r="AH42" s="108">
        <f t="shared" si="147"/>
        <v>18602868.256800078</v>
      </c>
    </row>
    <row r="43" spans="1:34" ht="28.8" x14ac:dyDescent="0.3">
      <c r="A43" s="106" t="s">
        <v>35</v>
      </c>
      <c r="B43" s="107" t="s">
        <v>4</v>
      </c>
      <c r="C43" s="107"/>
      <c r="D43" s="108">
        <f>D11+D13+D29+D31</f>
        <v>37396249</v>
      </c>
      <c r="E43" s="108">
        <f t="shared" ref="E43:V43" si="148">E11+E13+E29+E31</f>
        <v>11449468</v>
      </c>
      <c r="F43" s="108">
        <f t="shared" si="148"/>
        <v>48845717</v>
      </c>
      <c r="G43" s="108">
        <f t="shared" si="148"/>
        <v>37396249</v>
      </c>
      <c r="H43" s="108">
        <f t="shared" si="148"/>
        <v>11449468</v>
      </c>
      <c r="I43" s="108">
        <f t="shared" ref="I43:L43" si="149">I11+I13+I29+I31</f>
        <v>48845717</v>
      </c>
      <c r="J43" s="108">
        <f t="shared" si="149"/>
        <v>0</v>
      </c>
      <c r="K43" s="108">
        <f t="shared" si="149"/>
        <v>0</v>
      </c>
      <c r="L43" s="108">
        <f t="shared" si="149"/>
        <v>0</v>
      </c>
      <c r="M43" s="108">
        <f t="shared" ref="M43:N43" si="150">M11+M13+M29+M31</f>
        <v>37396249</v>
      </c>
      <c r="N43" s="108">
        <f t="shared" si="150"/>
        <v>11449468</v>
      </c>
      <c r="O43" s="108">
        <f t="shared" ref="O43:Q43" si="151">O11+O13+O29+O31</f>
        <v>48845717</v>
      </c>
      <c r="P43" s="108"/>
      <c r="Q43" s="108">
        <f t="shared" si="151"/>
        <v>0</v>
      </c>
      <c r="R43" s="108">
        <f t="shared" ref="R43" si="152">R11+R13+R29+R31</f>
        <v>0</v>
      </c>
      <c r="S43" s="108">
        <f t="shared" ref="S43" si="153">S11+S13+S29+S31</f>
        <v>12695998.074000001</v>
      </c>
      <c r="T43" s="108">
        <f t="shared" si="148"/>
        <v>16583083.41</v>
      </c>
      <c r="U43" s="108">
        <f t="shared" si="138"/>
        <v>10826102.15425151</v>
      </c>
      <c r="V43" s="108">
        <f t="shared" si="148"/>
        <v>14140688.584297998</v>
      </c>
      <c r="W43" s="108">
        <f t="shared" ref="W43:X43" si="154">W11+W13+W29+W31</f>
        <v>8462163.9914626479</v>
      </c>
      <c r="X43" s="108">
        <f t="shared" si="154"/>
        <v>11052992.484976834</v>
      </c>
      <c r="Y43" s="108">
        <f t="shared" ref="Y43:Z43" si="155">Y11+Y13+Y29+Y31</f>
        <v>4681556.2093044538</v>
      </c>
      <c r="Z43" s="108">
        <f t="shared" si="155"/>
        <v>6114890.428930914</v>
      </c>
      <c r="AA43" s="108">
        <f t="shared" si="146"/>
        <v>6144394.5230769236</v>
      </c>
      <c r="AB43" s="108">
        <f t="shared" si="146"/>
        <v>8551416.2307692319</v>
      </c>
      <c r="AC43" s="109">
        <f t="shared" si="146"/>
        <v>20425752.322671566</v>
      </c>
      <c r="AD43" s="109">
        <f t="shared" si="146"/>
        <v>26153612.184932772</v>
      </c>
      <c r="AE43" s="109">
        <f t="shared" si="146"/>
        <v>20425752.322671566</v>
      </c>
      <c r="AF43" s="108">
        <f>AF11+AF13+AF29+AF31</f>
        <v>26153612.184932772</v>
      </c>
      <c r="AG43" s="108">
        <f t="shared" si="147"/>
        <v>20425752.322671566</v>
      </c>
      <c r="AH43" s="108">
        <f t="shared" si="147"/>
        <v>26153612.184932772</v>
      </c>
    </row>
    <row r="44" spans="1:34" s="64" customFormat="1" ht="13.8" x14ac:dyDescent="0.3">
      <c r="A44" s="110" t="s">
        <v>168</v>
      </c>
      <c r="B44" s="111"/>
      <c r="C44" s="111"/>
      <c r="D44" s="112">
        <f>SUBTOTAL(9,D41:D43)</f>
        <v>176750388</v>
      </c>
      <c r="E44" s="112">
        <f t="shared" ref="E44:V44" si="156">SUBTOTAL(9,E41:E43)</f>
        <v>50570661</v>
      </c>
      <c r="F44" s="112">
        <f t="shared" si="156"/>
        <v>227321049</v>
      </c>
      <c r="G44" s="117">
        <f t="shared" si="156"/>
        <v>176750388</v>
      </c>
      <c r="H44" s="112">
        <f t="shared" si="156"/>
        <v>50570661</v>
      </c>
      <c r="I44" s="112">
        <f t="shared" si="156"/>
        <v>227321049</v>
      </c>
      <c r="J44" s="112">
        <f t="shared" ref="J44:L44" si="157">SUBTOTAL(9,J41:J43)</f>
        <v>0</v>
      </c>
      <c r="K44" s="112">
        <f t="shared" si="157"/>
        <v>0</v>
      </c>
      <c r="L44" s="112">
        <f t="shared" si="157"/>
        <v>0</v>
      </c>
      <c r="M44" s="112">
        <f t="shared" ref="M44:N44" si="158">SUBTOTAL(9,M41:M43)</f>
        <v>176750388</v>
      </c>
      <c r="N44" s="112">
        <f t="shared" si="158"/>
        <v>50570661</v>
      </c>
      <c r="O44" s="112">
        <f t="shared" ref="O44:Q44" si="159">SUBTOTAL(9,O41:O43)</f>
        <v>227321049</v>
      </c>
      <c r="P44" s="112"/>
      <c r="Q44" s="112">
        <f t="shared" si="159"/>
        <v>0</v>
      </c>
      <c r="R44" s="112">
        <f t="shared" ref="R44" si="160">SUBTOTAL(9,R41:R43)</f>
        <v>0</v>
      </c>
      <c r="S44" s="112">
        <f t="shared" ref="S44:U44" si="161">SUBTOTAL(9,S41:S43)</f>
        <v>60006622.532000005</v>
      </c>
      <c r="T44" s="112">
        <f t="shared" si="161"/>
        <v>77175322.269999996</v>
      </c>
      <c r="U44" s="112">
        <f t="shared" si="161"/>
        <v>51168708.556406759</v>
      </c>
      <c r="V44" s="112">
        <f t="shared" si="156"/>
        <v>65808762.540000014</v>
      </c>
      <c r="W44" s="112">
        <f t="shared" ref="W44:X44" si="162">SUBTOTAL(9,W41:W43)</f>
        <v>39995743.330911554</v>
      </c>
      <c r="X44" s="112">
        <f t="shared" si="162"/>
        <v>51439062.07</v>
      </c>
      <c r="Y44" s="112">
        <f t="shared" ref="Y44:Z44" si="163">SUBTOTAL(9,Y41:Y43)</f>
        <v>22127002.115000628</v>
      </c>
      <c r="Z44" s="112">
        <f t="shared" si="163"/>
        <v>28457834.269999996</v>
      </c>
      <c r="AA44" s="112">
        <f t="shared" ref="AA44:AE44" si="164">SUBTOTAL(9,AA41:AA43)</f>
        <v>17927471.446153849</v>
      </c>
      <c r="AB44" s="112">
        <f t="shared" si="164"/>
        <v>23920647</v>
      </c>
      <c r="AC44" s="112">
        <f t="shared" si="164"/>
        <v>107654207.99743938</v>
      </c>
      <c r="AD44" s="112">
        <f t="shared" si="164"/>
        <v>137591639.45999998</v>
      </c>
      <c r="AE44" s="114">
        <f t="shared" si="164"/>
        <v>107654207.99743938</v>
      </c>
      <c r="AF44" s="114">
        <f>SUBTOTAL(9,AF41:AF43)</f>
        <v>137591639.45999998</v>
      </c>
      <c r="AG44" s="114">
        <f>SUBTOTAL(9,AG41:AG43)</f>
        <v>107654207.99743938</v>
      </c>
      <c r="AH44" s="114">
        <f>SUBTOTAL(9,AH41:AH43)</f>
        <v>137591639.45999998</v>
      </c>
    </row>
    <row r="45" spans="1:34" s="64" customFormat="1" ht="13.8" x14ac:dyDescent="0.3">
      <c r="A45" s="110" t="s">
        <v>69</v>
      </c>
      <c r="B45" s="111"/>
      <c r="C45" s="111"/>
      <c r="D45" s="112">
        <f>D40+D44</f>
        <v>377228416</v>
      </c>
      <c r="E45" s="112">
        <f t="shared" ref="E45:V45" si="165">E40+E44</f>
        <v>109685472</v>
      </c>
      <c r="F45" s="112">
        <f t="shared" si="165"/>
        <v>486913888</v>
      </c>
      <c r="G45" s="115">
        <f>G40+G44</f>
        <v>400138837</v>
      </c>
      <c r="H45" s="115">
        <f t="shared" si="165"/>
        <v>116953269</v>
      </c>
      <c r="I45" s="115">
        <f t="shared" si="165"/>
        <v>517092106</v>
      </c>
      <c r="J45" s="112">
        <f t="shared" ref="J45:L45" si="166">J40+J44</f>
        <v>22910421</v>
      </c>
      <c r="K45" s="112">
        <f t="shared" si="166"/>
        <v>7267797</v>
      </c>
      <c r="L45" s="112">
        <f t="shared" si="166"/>
        <v>30178218</v>
      </c>
      <c r="M45" s="112">
        <f t="shared" ref="M45:N45" si="167">M40+M44</f>
        <v>400138837</v>
      </c>
      <c r="N45" s="112">
        <f t="shared" si="167"/>
        <v>116138998</v>
      </c>
      <c r="O45" s="112">
        <f t="shared" ref="O45:Q45" si="168">O40+O44</f>
        <v>516277835</v>
      </c>
      <c r="P45" s="112"/>
      <c r="Q45" s="112">
        <f t="shared" si="168"/>
        <v>22910421</v>
      </c>
      <c r="R45" s="112">
        <f t="shared" ref="R45" si="169">R40+R44</f>
        <v>29363947</v>
      </c>
      <c r="S45" s="112">
        <f t="shared" ref="S45:U45" si="170">S40+S44</f>
        <v>219894556.61186603</v>
      </c>
      <c r="T45" s="112">
        <f t="shared" si="170"/>
        <v>283920036.81773198</v>
      </c>
      <c r="U45" s="112">
        <f t="shared" si="170"/>
        <v>154825899.28301692</v>
      </c>
      <c r="V45" s="112">
        <f t="shared" si="165"/>
        <v>199742022.76000002</v>
      </c>
      <c r="W45" s="112">
        <f t="shared" ref="W45:X45" si="171">W40+W44</f>
        <v>105172109.63326478</v>
      </c>
      <c r="X45" s="112">
        <f t="shared" si="171"/>
        <v>135833935.53</v>
      </c>
      <c r="Y45" s="112">
        <f t="shared" ref="Y45:Z45" si="172">Y40+Y44</f>
        <v>50859330.170180559</v>
      </c>
      <c r="Z45" s="112">
        <f t="shared" si="172"/>
        <v>65662442.75</v>
      </c>
      <c r="AA45" s="112">
        <f t="shared" ref="AA45:AD45" si="173">AA40+AA44</f>
        <v>18863471.446153849</v>
      </c>
      <c r="AB45" s="112">
        <f t="shared" si="173"/>
        <v>25090647</v>
      </c>
      <c r="AC45" s="112">
        <f t="shared" si="173"/>
        <v>203539045.2708292</v>
      </c>
      <c r="AD45" s="112">
        <f t="shared" si="173"/>
        <v>262081218.23999998</v>
      </c>
      <c r="AE45" s="116">
        <f>AE40+AE44</f>
        <v>226449466.2708292</v>
      </c>
      <c r="AF45" s="114">
        <f>AF40+AF44</f>
        <v>292259436.24000001</v>
      </c>
      <c r="AG45" s="114">
        <f>AG40+AG44</f>
        <v>226449466.2708292</v>
      </c>
      <c r="AH45" s="114">
        <f>AH40+AH44</f>
        <v>291445165.24000001</v>
      </c>
    </row>
    <row r="46" spans="1:34" x14ac:dyDescent="0.3">
      <c r="M46" s="126"/>
      <c r="N46" s="126"/>
      <c r="O46" s="126"/>
    </row>
    <row r="47" spans="1:34" x14ac:dyDescent="0.3">
      <c r="M47" s="126"/>
      <c r="N47" s="126"/>
      <c r="O47" s="126"/>
    </row>
    <row r="48" spans="1:34" x14ac:dyDescent="0.3">
      <c r="M48" s="126"/>
      <c r="N48" s="126"/>
      <c r="O48" s="126"/>
    </row>
    <row r="49" spans="13:15" x14ac:dyDescent="0.3">
      <c r="M49" s="126"/>
      <c r="N49" s="126"/>
      <c r="O49" s="126"/>
    </row>
    <row r="50" spans="13:15" x14ac:dyDescent="0.3">
      <c r="M50" s="126"/>
      <c r="N50" s="126"/>
      <c r="O50" s="126"/>
    </row>
    <row r="51" spans="13:15" x14ac:dyDescent="0.3">
      <c r="M51" s="126"/>
    </row>
    <row r="52" spans="13:15" x14ac:dyDescent="0.3">
      <c r="M52" s="126"/>
    </row>
    <row r="53" spans="13:15" x14ac:dyDescent="0.3">
      <c r="M53" s="126"/>
    </row>
    <row r="54" spans="13:15" x14ac:dyDescent="0.3">
      <c r="M54" s="126"/>
    </row>
    <row r="55" spans="13:15" x14ac:dyDescent="0.3">
      <c r="M55" s="126"/>
    </row>
    <row r="56" spans="13:15" x14ac:dyDescent="0.3">
      <c r="M56" s="126"/>
    </row>
    <row r="57" spans="13:15" x14ac:dyDescent="0.3">
      <c r="M57" s="126"/>
    </row>
  </sheetData>
  <autoFilter ref="A1:V33"/>
  <mergeCells count="1">
    <mergeCell ref="A2:C2"/>
  </mergeCells>
  <hyperlinks>
    <hyperlink ref="B1" location="_ftn1" display="_ftn1"/>
  </hyperlinks>
  <pageMargins left="0.70866141732283472" right="0.70866141732283472" top="0.74803149606299213" bottom="0.74803149606299213" header="0.31496062992125984" footer="0.31496062992125984"/>
  <pageSetup paperSize="8" scale="30" fitToHeight="0" orientation="landscape" r:id="rId1"/>
  <ignoredErrors>
    <ignoredError sqref="AC26 AC20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ECDDDAFF6CA6494BB9A76D6EF082445F" ma:contentTypeVersion="1" ma:contentTypeDescription="Δημιουργία νέου εγγράφου" ma:contentTypeScope="" ma:versionID="c4f59b79303d18c968b6dd5a4da34f4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11b4437d7e41913fd45395c41a8907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Ημερομηνία έναρξης χρονοδιαγράμματος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Ημερομηνία λήξης χρονοδιαγράμματος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38E104-F81A-429A-A785-7F4BCB8804D6}"/>
</file>

<file path=customXml/itemProps2.xml><?xml version="1.0" encoding="utf-8"?>
<ds:datastoreItem xmlns:ds="http://schemas.openxmlformats.org/officeDocument/2006/customXml" ds:itemID="{63E85CEC-28FC-4043-8041-C98CB972F649}"/>
</file>

<file path=customXml/itemProps3.xml><?xml version="1.0" encoding="utf-8"?>
<ds:datastoreItem xmlns:ds="http://schemas.openxmlformats.org/officeDocument/2006/customXml" ds:itemID="{643673D1-4665-430F-9A2E-A2A67C87D3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Περιοχές με ονόματα</vt:lpstr>
      </vt:variant>
      <vt:variant>
        <vt:i4>14</vt:i4>
      </vt:variant>
    </vt:vector>
  </HeadingPairs>
  <TitlesOfParts>
    <vt:vector size="21" baseType="lpstr">
      <vt:lpstr>ΠΙΝ.7-11</vt:lpstr>
      <vt:lpstr>ΠΙΝ. 17</vt:lpstr>
      <vt:lpstr>ΠΙΝ. 18α</vt:lpstr>
      <vt:lpstr>ΠΙΝ. 18γ</vt:lpstr>
      <vt:lpstr>Κλείδες </vt:lpstr>
      <vt:lpstr>ΣΕΝΑΡΙΑ ΕΠ ΜΔΤ</vt:lpstr>
      <vt:lpstr>Φύλλο2</vt:lpstr>
      <vt:lpstr>'ΠΙΝ. 18α'!_ftn3</vt:lpstr>
      <vt:lpstr>'ΠΙΝ. 18α'!_ftn4</vt:lpstr>
      <vt:lpstr>'ΠΙΝ. 18α'!_ftn5</vt:lpstr>
      <vt:lpstr>'ΠΙΝ. 18α'!_ftn6</vt:lpstr>
      <vt:lpstr>'ΠΙΝ. 18α'!_ftn7</vt:lpstr>
      <vt:lpstr>'ΠΙΝ. 18α'!_ftn8</vt:lpstr>
      <vt:lpstr>'ΠΙΝ. 18α'!_ftnref4</vt:lpstr>
      <vt:lpstr>'ΠΙΝ. 18α'!_ftnref5</vt:lpstr>
      <vt:lpstr>'ΠΙΝ. 18α'!_ftnref6</vt:lpstr>
      <vt:lpstr>'ΠΙΝ. 18α'!_ftnref7</vt:lpstr>
      <vt:lpstr>'ΠΙΝ. 18α'!Print_Area</vt:lpstr>
      <vt:lpstr>'ΠΙΝ. 18α'!Print_Titles</vt:lpstr>
      <vt:lpstr>'ΠΙΝ. 18γ'!Print_Titles</vt:lpstr>
      <vt:lpstr>'ΣΕΝΑΡΙΑ ΕΠ ΜΔΤ'!Print_Titles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ΑΓΓΕΛΟΠΟΥΛΟΥ ΠΗΝΕΛΟΠΗ</cp:lastModifiedBy>
  <cp:lastPrinted>2017-09-20T13:29:36Z</cp:lastPrinted>
  <dcterms:created xsi:type="dcterms:W3CDTF">2014-11-13T15:39:09Z</dcterms:created>
  <dcterms:modified xsi:type="dcterms:W3CDTF">2017-09-21T07:19:36Z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0x010100ECDDDAFF6CA6494BB9A76D6EF082445F</vt:lpwstr>
  </property>
</Properties>
</file>